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8" activeTab="14"/>
  </bookViews>
  <sheets>
    <sheet name="March 2021" sheetId="4" r:id="rId1"/>
    <sheet name="April 2021" sheetId="5" r:id="rId2"/>
    <sheet name="May 2021" sheetId="7" r:id="rId3"/>
    <sheet name="June 2021" sheetId="8" r:id="rId4"/>
    <sheet name="july 2021" sheetId="9" r:id="rId5"/>
    <sheet name="aug 2021 " sheetId="10" r:id="rId6"/>
    <sheet name="September 2021" sheetId="11" r:id="rId7"/>
    <sheet name="october 2021" sheetId="12" r:id="rId8"/>
    <sheet name="November 2021" sheetId="13" r:id="rId9"/>
    <sheet name="December 2021" sheetId="14" r:id="rId10"/>
    <sheet name="January 2022" sheetId="15" r:id="rId11"/>
    <sheet name="February 2022" sheetId="18" r:id="rId12"/>
    <sheet name="March 2022 " sheetId="19" r:id="rId13"/>
    <sheet name="April -2022  " sheetId="20" r:id="rId14"/>
    <sheet name="May-2022" sheetId="21" r:id="rId15"/>
    <sheet name="LT" sheetId="17" r:id="rId16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">'April 2021'!$A$1:$U$64</definedName>
    <definedName name="_xlnm.Print_Area" localSheetId="13">'April -2022  '!$A$1:$U$64</definedName>
    <definedName name="_xlnm.Print_Area" localSheetId="5">'aug 2021 '!$A$1:$U$64</definedName>
    <definedName name="_xlnm.Print_Area" localSheetId="9">'December 2021'!$A$1:$U$64</definedName>
    <definedName name="_xlnm.Print_Area" localSheetId="11">'February 2022'!$A$1:$U$64</definedName>
    <definedName name="_xlnm.Print_Area" localSheetId="10">'January 2022'!$A$1:$U$64</definedName>
    <definedName name="_xlnm.Print_Area" localSheetId="4">'july 2021'!$A$1:$U$64</definedName>
    <definedName name="_xlnm.Print_Area" localSheetId="3">'June 2021'!$A$1:$U$58</definedName>
    <definedName name="_xlnm.Print_Area" localSheetId="0">'March 2021'!$A$1:$U$51</definedName>
    <definedName name="_xlnm.Print_Area" localSheetId="12">'March 2022 '!$A$1:$U$64</definedName>
    <definedName name="_xlnm.Print_Area" localSheetId="2">'May 2021'!$A$1:$U$64</definedName>
    <definedName name="_xlnm.Print_Area" localSheetId="14">'May-2022'!$A$1:$U$64</definedName>
    <definedName name="_xlnm.Print_Area" localSheetId="8">'November 2021'!$A$1:$U$64</definedName>
    <definedName name="_xlnm.Print_Area" localSheetId="7">'october 2021'!$A$1:$U$64</definedName>
    <definedName name="_xlnm.Print_Area" localSheetId="6">'September 2021'!$A$1:$U$53</definedName>
  </definedNames>
  <calcPr calcId="144525"/>
</workbook>
</file>

<file path=xl/calcChain.xml><?xml version="1.0" encoding="utf-8"?>
<calcChain xmlns="http://schemas.openxmlformats.org/spreadsheetml/2006/main">
  <c r="Q53" i="21" l="1"/>
  <c r="M53" i="21"/>
  <c r="K53" i="21"/>
  <c r="G53" i="21"/>
  <c r="E53" i="21"/>
  <c r="Q52" i="21"/>
  <c r="M52" i="21"/>
  <c r="K52" i="21"/>
  <c r="G52" i="21"/>
  <c r="E52" i="21"/>
  <c r="C48" i="21"/>
  <c r="C47" i="21"/>
  <c r="C46" i="21"/>
  <c r="C45" i="21"/>
  <c r="C43" i="21"/>
  <c r="C42" i="21"/>
  <c r="C41" i="21"/>
  <c r="C40" i="21"/>
  <c r="C44" i="21" s="1"/>
  <c r="C37" i="21"/>
  <c r="C36" i="21"/>
  <c r="C35" i="21"/>
  <c r="C34" i="21"/>
  <c r="C38" i="21" s="1"/>
  <c r="C32" i="21"/>
  <c r="C31" i="21"/>
  <c r="C30" i="21"/>
  <c r="C29" i="21"/>
  <c r="C33" i="21" s="1"/>
  <c r="C27" i="21"/>
  <c r="C26" i="21"/>
  <c r="C24" i="21"/>
  <c r="C25" i="21" s="1"/>
  <c r="C19" i="21"/>
  <c r="C15" i="21"/>
  <c r="C11" i="21"/>
  <c r="C28" i="21" l="1"/>
  <c r="C39" i="21" s="1"/>
  <c r="C49" i="21"/>
  <c r="C50" i="21" s="1"/>
  <c r="S48" i="20"/>
  <c r="Q48" i="20"/>
  <c r="O48" i="20"/>
  <c r="T48" i="20" s="1"/>
  <c r="M48" i="20"/>
  <c r="K48" i="20"/>
  <c r="I48" i="20"/>
  <c r="N48" i="20" s="1"/>
  <c r="G48" i="20"/>
  <c r="E48" i="20"/>
  <c r="C48" i="20"/>
  <c r="H48" i="20" s="1"/>
  <c r="S47" i="20"/>
  <c r="Q47" i="20"/>
  <c r="O47" i="20"/>
  <c r="T47" i="20" s="1"/>
  <c r="M47" i="20"/>
  <c r="K47" i="20"/>
  <c r="I47" i="20"/>
  <c r="N47" i="20" s="1"/>
  <c r="G47" i="20"/>
  <c r="E47" i="20"/>
  <c r="C47" i="20"/>
  <c r="H47" i="20" s="1"/>
  <c r="S46" i="20"/>
  <c r="Q46" i="20"/>
  <c r="O46" i="20"/>
  <c r="T46" i="20" s="1"/>
  <c r="M46" i="20"/>
  <c r="K46" i="20"/>
  <c r="I46" i="20"/>
  <c r="N46" i="20" s="1"/>
  <c r="G46" i="20"/>
  <c r="E46" i="20"/>
  <c r="C46" i="20"/>
  <c r="H46" i="20" s="1"/>
  <c r="S45" i="20"/>
  <c r="Q45" i="20"/>
  <c r="O45" i="20"/>
  <c r="T45" i="20" s="1"/>
  <c r="M45" i="20"/>
  <c r="K45" i="20"/>
  <c r="I45" i="20"/>
  <c r="N45" i="20" s="1"/>
  <c r="G45" i="20"/>
  <c r="E45" i="20"/>
  <c r="C45" i="20"/>
  <c r="H45" i="20" s="1"/>
  <c r="S43" i="20"/>
  <c r="Q43" i="20"/>
  <c r="O43" i="20"/>
  <c r="T43" i="20" s="1"/>
  <c r="M43" i="20"/>
  <c r="K43" i="20"/>
  <c r="I43" i="20"/>
  <c r="N43" i="20" s="1"/>
  <c r="G43" i="20"/>
  <c r="E43" i="20"/>
  <c r="C43" i="20"/>
  <c r="H43" i="20" s="1"/>
  <c r="S42" i="20"/>
  <c r="Q42" i="20"/>
  <c r="O42" i="20"/>
  <c r="T42" i="20" s="1"/>
  <c r="M42" i="20"/>
  <c r="K42" i="20"/>
  <c r="I42" i="20"/>
  <c r="N42" i="20" s="1"/>
  <c r="G42" i="20"/>
  <c r="E42" i="20"/>
  <c r="C42" i="20"/>
  <c r="H42" i="20" s="1"/>
  <c r="S41" i="20"/>
  <c r="Q41" i="20"/>
  <c r="O41" i="20"/>
  <c r="T41" i="20" s="1"/>
  <c r="M41" i="20"/>
  <c r="K41" i="20"/>
  <c r="I41" i="20"/>
  <c r="N41" i="20" s="1"/>
  <c r="G41" i="20"/>
  <c r="E41" i="20"/>
  <c r="C41" i="20"/>
  <c r="H41" i="20" s="1"/>
  <c r="S40" i="20"/>
  <c r="Q40" i="20"/>
  <c r="O40" i="20"/>
  <c r="T40" i="20" s="1"/>
  <c r="M40" i="20"/>
  <c r="K40" i="20"/>
  <c r="I40" i="20"/>
  <c r="N40" i="20" s="1"/>
  <c r="G40" i="20"/>
  <c r="E40" i="20"/>
  <c r="C40" i="20"/>
  <c r="H40" i="20" s="1"/>
  <c r="S37" i="20"/>
  <c r="Q37" i="20"/>
  <c r="O37" i="20"/>
  <c r="T37" i="20" s="1"/>
  <c r="M37" i="20"/>
  <c r="K37" i="20"/>
  <c r="I37" i="20"/>
  <c r="N37" i="20" s="1"/>
  <c r="G37" i="20"/>
  <c r="E37" i="20"/>
  <c r="C37" i="20"/>
  <c r="H37" i="20" s="1"/>
  <c r="S36" i="20"/>
  <c r="Q36" i="20"/>
  <c r="O36" i="20"/>
  <c r="T36" i="20" s="1"/>
  <c r="M36" i="20"/>
  <c r="K36" i="20"/>
  <c r="I36" i="20"/>
  <c r="N36" i="20" s="1"/>
  <c r="G36" i="20"/>
  <c r="E36" i="20"/>
  <c r="C36" i="20"/>
  <c r="H36" i="20" s="1"/>
  <c r="S35" i="20"/>
  <c r="Q35" i="20"/>
  <c r="O35" i="20"/>
  <c r="T35" i="20" s="1"/>
  <c r="M35" i="20"/>
  <c r="K35" i="20"/>
  <c r="I35" i="20"/>
  <c r="N35" i="20" s="1"/>
  <c r="G35" i="20"/>
  <c r="E35" i="20"/>
  <c r="C35" i="20"/>
  <c r="H35" i="20" s="1"/>
  <c r="S34" i="20"/>
  <c r="Q34" i="20"/>
  <c r="O34" i="20"/>
  <c r="T34" i="20" s="1"/>
  <c r="M34" i="20"/>
  <c r="K34" i="20"/>
  <c r="I34" i="20"/>
  <c r="N34" i="20" s="1"/>
  <c r="G34" i="20"/>
  <c r="E34" i="20"/>
  <c r="C34" i="20"/>
  <c r="H34" i="20" s="1"/>
  <c r="S32" i="20"/>
  <c r="Q32" i="20"/>
  <c r="O32" i="20"/>
  <c r="T32" i="20" s="1"/>
  <c r="M32" i="20"/>
  <c r="K32" i="20"/>
  <c r="I32" i="20"/>
  <c r="N32" i="20" s="1"/>
  <c r="G32" i="20"/>
  <c r="E32" i="20"/>
  <c r="C32" i="20"/>
  <c r="H32" i="20" s="1"/>
  <c r="S31" i="20"/>
  <c r="Q31" i="20"/>
  <c r="O31" i="20"/>
  <c r="T31" i="20" s="1"/>
  <c r="M31" i="20"/>
  <c r="K31" i="20"/>
  <c r="I31" i="20"/>
  <c r="N31" i="20" s="1"/>
  <c r="G31" i="20"/>
  <c r="E31" i="20"/>
  <c r="C31" i="20"/>
  <c r="H31" i="20" s="1"/>
  <c r="S30" i="20"/>
  <c r="Q30" i="20"/>
  <c r="O30" i="20"/>
  <c r="T30" i="20" s="1"/>
  <c r="M30" i="20"/>
  <c r="K30" i="20"/>
  <c r="I30" i="20"/>
  <c r="N30" i="20" s="1"/>
  <c r="G30" i="20"/>
  <c r="E30" i="20"/>
  <c r="C30" i="20"/>
  <c r="H30" i="20" s="1"/>
  <c r="S29" i="20"/>
  <c r="Q29" i="20"/>
  <c r="O29" i="20"/>
  <c r="T29" i="20" s="1"/>
  <c r="M29" i="20"/>
  <c r="K29" i="20"/>
  <c r="I29" i="20"/>
  <c r="N29" i="20" s="1"/>
  <c r="G29" i="20"/>
  <c r="E29" i="20"/>
  <c r="C29" i="20"/>
  <c r="H29" i="20" s="1"/>
  <c r="S27" i="20"/>
  <c r="Q27" i="20"/>
  <c r="O27" i="20"/>
  <c r="T27" i="20" s="1"/>
  <c r="M27" i="20"/>
  <c r="K27" i="20"/>
  <c r="I27" i="20"/>
  <c r="N27" i="20" s="1"/>
  <c r="G27" i="20"/>
  <c r="E27" i="20"/>
  <c r="C27" i="20"/>
  <c r="H27" i="20" s="1"/>
  <c r="S26" i="20"/>
  <c r="Q26" i="20"/>
  <c r="O26" i="20"/>
  <c r="T26" i="20" s="1"/>
  <c r="M26" i="20"/>
  <c r="K26" i="20"/>
  <c r="I26" i="20"/>
  <c r="N26" i="20" s="1"/>
  <c r="G26" i="20"/>
  <c r="E26" i="20"/>
  <c r="C26" i="20"/>
  <c r="H26" i="20" s="1"/>
  <c r="C51" i="21" l="1"/>
  <c r="H56" i="21"/>
  <c r="U31" i="20"/>
  <c r="U41" i="20"/>
  <c r="U30" i="20"/>
  <c r="U29" i="20"/>
  <c r="U40" i="20"/>
  <c r="U35" i="20"/>
  <c r="U34" i="20"/>
  <c r="U45" i="20"/>
  <c r="U46" i="20"/>
  <c r="U48" i="20"/>
  <c r="U47" i="20"/>
  <c r="U42" i="20"/>
  <c r="U43" i="20"/>
  <c r="U37" i="20"/>
  <c r="U36" i="20"/>
  <c r="U32" i="20"/>
  <c r="U27" i="20"/>
  <c r="U26" i="20"/>
  <c r="T18" i="19"/>
  <c r="N18" i="19"/>
  <c r="H18" i="19"/>
  <c r="U18" i="19" s="1"/>
  <c r="T17" i="19"/>
  <c r="N17" i="19"/>
  <c r="H17" i="19"/>
  <c r="U17" i="19" s="1"/>
  <c r="T16" i="19"/>
  <c r="U16" i="19" s="1"/>
  <c r="N16" i="19"/>
  <c r="H16" i="19"/>
  <c r="T14" i="19"/>
  <c r="N14" i="19"/>
  <c r="H14" i="19"/>
  <c r="U14" i="19" s="1"/>
  <c r="T13" i="19"/>
  <c r="N13" i="19"/>
  <c r="H13" i="19"/>
  <c r="U13" i="19" s="1"/>
  <c r="T12" i="19"/>
  <c r="N12" i="19"/>
  <c r="U12" i="19" s="1"/>
  <c r="H12" i="19"/>
  <c r="T10" i="19"/>
  <c r="N10" i="19"/>
  <c r="H10" i="19"/>
  <c r="U10" i="19" s="1"/>
  <c r="U9" i="19"/>
  <c r="T9" i="19"/>
  <c r="N9" i="19"/>
  <c r="H9" i="19"/>
  <c r="U8" i="19"/>
  <c r="T8" i="19"/>
  <c r="N8" i="19"/>
  <c r="H8" i="19"/>
  <c r="T7" i="19"/>
  <c r="N7" i="19"/>
  <c r="H7" i="19"/>
  <c r="U7" i="19" s="1"/>
  <c r="Q53" i="20"/>
  <c r="M53" i="20"/>
  <c r="K53" i="20"/>
  <c r="G53" i="20"/>
  <c r="E53" i="20"/>
  <c r="Q52" i="20"/>
  <c r="M52" i="20"/>
  <c r="K52" i="20"/>
  <c r="G52" i="20"/>
  <c r="E52" i="20"/>
  <c r="R49" i="20"/>
  <c r="L49" i="20"/>
  <c r="J49" i="20"/>
  <c r="F49" i="20"/>
  <c r="D49" i="20"/>
  <c r="Q49" i="20"/>
  <c r="P49" i="20"/>
  <c r="R44" i="20"/>
  <c r="P44" i="20"/>
  <c r="L44" i="20"/>
  <c r="J44" i="20"/>
  <c r="F44" i="20"/>
  <c r="D44" i="20"/>
  <c r="R38" i="20"/>
  <c r="P38" i="20"/>
  <c r="L38" i="20"/>
  <c r="J38" i="20"/>
  <c r="F38" i="20"/>
  <c r="D38" i="20"/>
  <c r="S38" i="20"/>
  <c r="K38" i="20"/>
  <c r="R33" i="20"/>
  <c r="P33" i="20"/>
  <c r="L33" i="20"/>
  <c r="F33" i="20"/>
  <c r="D33" i="20"/>
  <c r="K33" i="20"/>
  <c r="J33" i="20"/>
  <c r="R28" i="20"/>
  <c r="P28" i="20"/>
  <c r="L28" i="20"/>
  <c r="J28" i="20"/>
  <c r="F28" i="20"/>
  <c r="D28" i="20"/>
  <c r="S28" i="20"/>
  <c r="M28" i="20"/>
  <c r="K28" i="20"/>
  <c r="G28" i="20"/>
  <c r="C28" i="20"/>
  <c r="R24" i="20"/>
  <c r="P24" i="20"/>
  <c r="L24" i="20"/>
  <c r="J24" i="20"/>
  <c r="F24" i="20"/>
  <c r="D24" i="20"/>
  <c r="Q24" i="20"/>
  <c r="M24" i="20"/>
  <c r="K24" i="20"/>
  <c r="G24" i="20"/>
  <c r="E24" i="20"/>
  <c r="R19" i="20"/>
  <c r="P19" i="20"/>
  <c r="O19" i="20"/>
  <c r="L19" i="20"/>
  <c r="J19" i="20"/>
  <c r="F19" i="20"/>
  <c r="D19" i="20"/>
  <c r="Q19" i="20"/>
  <c r="T19" i="20"/>
  <c r="C19" i="20"/>
  <c r="R15" i="20"/>
  <c r="L15" i="20"/>
  <c r="J15" i="20"/>
  <c r="F15" i="20"/>
  <c r="D15" i="20"/>
  <c r="P15" i="20"/>
  <c r="M15" i="20"/>
  <c r="K15" i="20"/>
  <c r="R11" i="20"/>
  <c r="P11" i="20"/>
  <c r="L11" i="20"/>
  <c r="J11" i="20"/>
  <c r="F11" i="20"/>
  <c r="D11" i="20"/>
  <c r="M11" i="20"/>
  <c r="K11" i="20"/>
  <c r="H58" i="21" l="1"/>
  <c r="H61" i="21"/>
  <c r="L59" i="21"/>
  <c r="I60" i="21"/>
  <c r="G63" i="21"/>
  <c r="H57" i="21"/>
  <c r="J50" i="20"/>
  <c r="P50" i="20"/>
  <c r="E28" i="20"/>
  <c r="P39" i="20"/>
  <c r="D50" i="20"/>
  <c r="E44" i="20"/>
  <c r="E33" i="20"/>
  <c r="E38" i="20"/>
  <c r="G44" i="20"/>
  <c r="G38" i="20"/>
  <c r="I24" i="20"/>
  <c r="T33" i="20"/>
  <c r="K19" i="20"/>
  <c r="K25" i="20" s="1"/>
  <c r="I38" i="20"/>
  <c r="D39" i="20"/>
  <c r="M44" i="20"/>
  <c r="S15" i="20"/>
  <c r="Q33" i="20"/>
  <c r="O44" i="20"/>
  <c r="O24" i="20"/>
  <c r="Q38" i="20"/>
  <c r="Q44" i="20"/>
  <c r="Q50" i="20" s="1"/>
  <c r="E49" i="20"/>
  <c r="M33" i="20"/>
  <c r="D25" i="20"/>
  <c r="K39" i="20"/>
  <c r="S11" i="20"/>
  <c r="G19" i="20"/>
  <c r="S24" i="20"/>
  <c r="F25" i="20"/>
  <c r="L39" i="20"/>
  <c r="C44" i="20"/>
  <c r="G49" i="20"/>
  <c r="G50" i="20" s="1"/>
  <c r="O49" i="20"/>
  <c r="Q11" i="20"/>
  <c r="L25" i="20"/>
  <c r="O28" i="20"/>
  <c r="Q28" i="20"/>
  <c r="C33" i="20"/>
  <c r="O38" i="20"/>
  <c r="R39" i="20"/>
  <c r="T44" i="20"/>
  <c r="K49" i="20"/>
  <c r="K50" i="20" s="1"/>
  <c r="R50" i="20"/>
  <c r="I19" i="20"/>
  <c r="Q15" i="20"/>
  <c r="Q25" i="20" s="1"/>
  <c r="M49" i="20"/>
  <c r="M19" i="20"/>
  <c r="M25" i="20" s="1"/>
  <c r="G33" i="20"/>
  <c r="G39" i="20" s="1"/>
  <c r="M38" i="20"/>
  <c r="M39" i="20" s="1"/>
  <c r="N11" i="20"/>
  <c r="C15" i="20"/>
  <c r="R25" i="20"/>
  <c r="T28" i="20"/>
  <c r="U33" i="20"/>
  <c r="I33" i="20"/>
  <c r="N38" i="20"/>
  <c r="L50" i="20"/>
  <c r="S44" i="20"/>
  <c r="C49" i="20"/>
  <c r="O33" i="20"/>
  <c r="J25" i="20"/>
  <c r="E11" i="20"/>
  <c r="E15" i="20"/>
  <c r="S19" i="20"/>
  <c r="J39" i="20"/>
  <c r="S33" i="20"/>
  <c r="S39" i="20" s="1"/>
  <c r="G15" i="20"/>
  <c r="O15" i="20"/>
  <c r="E19" i="20"/>
  <c r="F39" i="20"/>
  <c r="I44" i="20"/>
  <c r="K44" i="20"/>
  <c r="S49" i="20"/>
  <c r="T15" i="20"/>
  <c r="G11" i="20"/>
  <c r="I11" i="20"/>
  <c r="N24" i="20"/>
  <c r="U28" i="20"/>
  <c r="F50" i="20"/>
  <c r="I49" i="20"/>
  <c r="I15" i="20"/>
  <c r="C24" i="20"/>
  <c r="I28" i="20"/>
  <c r="C38" i="20"/>
  <c r="H24" i="20"/>
  <c r="P25" i="20"/>
  <c r="P51" i="20" s="1"/>
  <c r="N49" i="20"/>
  <c r="H44" i="20"/>
  <c r="H11" i="20"/>
  <c r="T38" i="20"/>
  <c r="T49" i="20"/>
  <c r="N33" i="20"/>
  <c r="H49" i="20"/>
  <c r="T11" i="20"/>
  <c r="T24" i="20"/>
  <c r="N28" i="20"/>
  <c r="C11" i="20"/>
  <c r="C25" i="20" s="1"/>
  <c r="O11" i="20"/>
  <c r="N44" i="20"/>
  <c r="N19" i="20"/>
  <c r="H19" i="20"/>
  <c r="H33" i="20"/>
  <c r="Q53" i="19"/>
  <c r="M53" i="19"/>
  <c r="K53" i="19"/>
  <c r="G53" i="19"/>
  <c r="E53" i="19"/>
  <c r="Q52" i="19"/>
  <c r="M52" i="19"/>
  <c r="K52" i="19"/>
  <c r="G52" i="19"/>
  <c r="E52" i="19"/>
  <c r="R49" i="19"/>
  <c r="L49" i="19"/>
  <c r="J49" i="19"/>
  <c r="F49" i="19"/>
  <c r="D49" i="19"/>
  <c r="S48" i="19"/>
  <c r="Q48" i="19"/>
  <c r="O48" i="19"/>
  <c r="T48" i="19" s="1"/>
  <c r="M48" i="19"/>
  <c r="K48" i="19"/>
  <c r="I48" i="19"/>
  <c r="N48" i="19" s="1"/>
  <c r="G48" i="19"/>
  <c r="E48" i="19"/>
  <c r="C48" i="19"/>
  <c r="H48" i="19" s="1"/>
  <c r="S47" i="19"/>
  <c r="Q47" i="19"/>
  <c r="O47" i="19"/>
  <c r="T47" i="19" s="1"/>
  <c r="M47" i="19"/>
  <c r="K47" i="19"/>
  <c r="I47" i="19"/>
  <c r="N47" i="19" s="1"/>
  <c r="G47" i="19"/>
  <c r="E47" i="19"/>
  <c r="C47" i="19"/>
  <c r="H47" i="19" s="1"/>
  <c r="S46" i="19"/>
  <c r="Q46" i="19"/>
  <c r="O46" i="19"/>
  <c r="T46" i="19" s="1"/>
  <c r="M46" i="19"/>
  <c r="K46" i="19"/>
  <c r="I46" i="19"/>
  <c r="N46" i="19" s="1"/>
  <c r="G46" i="19"/>
  <c r="E46" i="19"/>
  <c r="C46" i="19"/>
  <c r="H46" i="19" s="1"/>
  <c r="S45" i="19"/>
  <c r="Q45" i="19"/>
  <c r="P45" i="19"/>
  <c r="P49" i="19" s="1"/>
  <c r="P50" i="19" s="1"/>
  <c r="O45" i="19"/>
  <c r="M45" i="19"/>
  <c r="K45" i="19"/>
  <c r="I45" i="19"/>
  <c r="N45" i="19" s="1"/>
  <c r="G45" i="19"/>
  <c r="E45" i="19"/>
  <c r="C45" i="19"/>
  <c r="R44" i="19"/>
  <c r="P44" i="19"/>
  <c r="L44" i="19"/>
  <c r="J44" i="19"/>
  <c r="F44" i="19"/>
  <c r="D44" i="19"/>
  <c r="S43" i="19"/>
  <c r="Q43" i="19"/>
  <c r="O43" i="19"/>
  <c r="T43" i="19" s="1"/>
  <c r="M43" i="19"/>
  <c r="K43" i="19"/>
  <c r="I43" i="19"/>
  <c r="N43" i="19" s="1"/>
  <c r="G43" i="19"/>
  <c r="E43" i="19"/>
  <c r="C43" i="19"/>
  <c r="H43" i="19" s="1"/>
  <c r="S42" i="19"/>
  <c r="Q42" i="19"/>
  <c r="O42" i="19"/>
  <c r="T42" i="19" s="1"/>
  <c r="M42" i="19"/>
  <c r="K42" i="19"/>
  <c r="I42" i="19"/>
  <c r="N42" i="19" s="1"/>
  <c r="G42" i="19"/>
  <c r="E42" i="19"/>
  <c r="C42" i="19"/>
  <c r="H42" i="19" s="1"/>
  <c r="U42" i="19" s="1"/>
  <c r="S41" i="19"/>
  <c r="Q41" i="19"/>
  <c r="O41" i="19"/>
  <c r="T41" i="19" s="1"/>
  <c r="M41" i="19"/>
  <c r="K41" i="19"/>
  <c r="I41" i="19"/>
  <c r="N41" i="19" s="1"/>
  <c r="G41" i="19"/>
  <c r="E41" i="19"/>
  <c r="C41" i="19"/>
  <c r="H41" i="19" s="1"/>
  <c r="S40" i="19"/>
  <c r="Q40" i="19"/>
  <c r="O40" i="19"/>
  <c r="M40" i="19"/>
  <c r="K40" i="19"/>
  <c r="I40" i="19"/>
  <c r="G40" i="19"/>
  <c r="E40" i="19"/>
  <c r="C40" i="19"/>
  <c r="R38" i="19"/>
  <c r="P38" i="19"/>
  <c r="L38" i="19"/>
  <c r="J38" i="19"/>
  <c r="F38" i="19"/>
  <c r="S37" i="19"/>
  <c r="Q37" i="19"/>
  <c r="O37" i="19"/>
  <c r="T37" i="19" s="1"/>
  <c r="M37" i="19"/>
  <c r="K37" i="19"/>
  <c r="I37" i="19"/>
  <c r="N37" i="19" s="1"/>
  <c r="H37" i="19"/>
  <c r="G37" i="19"/>
  <c r="E37" i="19"/>
  <c r="D37" i="19"/>
  <c r="D38" i="19" s="1"/>
  <c r="C37" i="19"/>
  <c r="S36" i="19"/>
  <c r="Q36" i="19"/>
  <c r="O36" i="19"/>
  <c r="T36" i="19" s="1"/>
  <c r="M36" i="19"/>
  <c r="K36" i="19"/>
  <c r="I36" i="19"/>
  <c r="N36" i="19" s="1"/>
  <c r="G36" i="19"/>
  <c r="E36" i="19"/>
  <c r="C36" i="19"/>
  <c r="H36" i="19" s="1"/>
  <c r="S35" i="19"/>
  <c r="Q35" i="19"/>
  <c r="O35" i="19"/>
  <c r="T35" i="19" s="1"/>
  <c r="M35" i="19"/>
  <c r="K35" i="19"/>
  <c r="I35" i="19"/>
  <c r="N35" i="19" s="1"/>
  <c r="G35" i="19"/>
  <c r="E35" i="19"/>
  <c r="C35" i="19"/>
  <c r="H35" i="19" s="1"/>
  <c r="S34" i="19"/>
  <c r="Q34" i="19"/>
  <c r="Q38" i="19" s="1"/>
  <c r="O34" i="19"/>
  <c r="T34" i="19" s="1"/>
  <c r="M34" i="19"/>
  <c r="K34" i="19"/>
  <c r="I34" i="19"/>
  <c r="G34" i="19"/>
  <c r="E34" i="19"/>
  <c r="C34" i="19"/>
  <c r="R33" i="19"/>
  <c r="P33" i="19"/>
  <c r="L33" i="19"/>
  <c r="F33" i="19"/>
  <c r="S32" i="19"/>
  <c r="Q32" i="19"/>
  <c r="O32" i="19"/>
  <c r="T32" i="19" s="1"/>
  <c r="M32" i="19"/>
  <c r="K32" i="19"/>
  <c r="I32" i="19"/>
  <c r="N32" i="19" s="1"/>
  <c r="G32" i="19"/>
  <c r="E32" i="19"/>
  <c r="D32" i="19"/>
  <c r="C32" i="19"/>
  <c r="H32" i="19" s="1"/>
  <c r="S31" i="19"/>
  <c r="Q31" i="19"/>
  <c r="O31" i="19"/>
  <c r="T31" i="19" s="1"/>
  <c r="M31" i="19"/>
  <c r="K31" i="19"/>
  <c r="I31" i="19"/>
  <c r="N31" i="19" s="1"/>
  <c r="G31" i="19"/>
  <c r="E31" i="19"/>
  <c r="D31" i="19"/>
  <c r="D33" i="19" s="1"/>
  <c r="C31" i="19"/>
  <c r="H31" i="19" s="1"/>
  <c r="S30" i="19"/>
  <c r="Q30" i="19"/>
  <c r="O30" i="19"/>
  <c r="T30" i="19" s="1"/>
  <c r="M30" i="19"/>
  <c r="K30" i="19"/>
  <c r="I30" i="19"/>
  <c r="N30" i="19" s="1"/>
  <c r="G30" i="19"/>
  <c r="E30" i="19"/>
  <c r="C30" i="19"/>
  <c r="H30" i="19" s="1"/>
  <c r="S29" i="19"/>
  <c r="Q29" i="19"/>
  <c r="O29" i="19"/>
  <c r="T29" i="19" s="1"/>
  <c r="M29" i="19"/>
  <c r="K29" i="19"/>
  <c r="J29" i="19"/>
  <c r="J33" i="19" s="1"/>
  <c r="I29" i="19"/>
  <c r="G29" i="19"/>
  <c r="E29" i="19"/>
  <c r="C29" i="19"/>
  <c r="R28" i="19"/>
  <c r="P28" i="19"/>
  <c r="L28" i="19"/>
  <c r="F28" i="19"/>
  <c r="D28" i="19"/>
  <c r="S27" i="19"/>
  <c r="Q27" i="19"/>
  <c r="O27" i="19"/>
  <c r="T27" i="19" s="1"/>
  <c r="M27" i="19"/>
  <c r="K27" i="19"/>
  <c r="J27" i="19"/>
  <c r="J28" i="19" s="1"/>
  <c r="I27" i="19"/>
  <c r="G27" i="19"/>
  <c r="E27" i="19"/>
  <c r="C27" i="19"/>
  <c r="H27" i="19" s="1"/>
  <c r="S26" i="19"/>
  <c r="Q26" i="19"/>
  <c r="O26" i="19"/>
  <c r="T26" i="19" s="1"/>
  <c r="M26" i="19"/>
  <c r="K26" i="19"/>
  <c r="I26" i="19"/>
  <c r="G26" i="19"/>
  <c r="E26" i="19"/>
  <c r="C26" i="19"/>
  <c r="C28" i="19" s="1"/>
  <c r="R24" i="19"/>
  <c r="P24" i="19"/>
  <c r="L24" i="19"/>
  <c r="J24" i="19"/>
  <c r="F24" i="19"/>
  <c r="D24" i="19"/>
  <c r="S23" i="19"/>
  <c r="Q23" i="19"/>
  <c r="O23" i="19"/>
  <c r="T23" i="19" s="1"/>
  <c r="M23" i="19"/>
  <c r="K23" i="19"/>
  <c r="I23" i="19"/>
  <c r="N23" i="19" s="1"/>
  <c r="G23" i="19"/>
  <c r="E23" i="19"/>
  <c r="C23" i="19"/>
  <c r="H23" i="19" s="1"/>
  <c r="S22" i="19"/>
  <c r="Q22" i="19"/>
  <c r="O22" i="19"/>
  <c r="T22" i="19" s="1"/>
  <c r="M22" i="19"/>
  <c r="K22" i="19"/>
  <c r="I22" i="19"/>
  <c r="N22" i="19" s="1"/>
  <c r="G22" i="19"/>
  <c r="E22" i="19"/>
  <c r="C22" i="19"/>
  <c r="H22" i="19" s="1"/>
  <c r="S21" i="19"/>
  <c r="Q21" i="19"/>
  <c r="O21" i="19"/>
  <c r="T21" i="19" s="1"/>
  <c r="M21" i="19"/>
  <c r="K21" i="19"/>
  <c r="I21" i="19"/>
  <c r="N21" i="19" s="1"/>
  <c r="G21" i="19"/>
  <c r="E21" i="19"/>
  <c r="C21" i="19"/>
  <c r="H21" i="19" s="1"/>
  <c r="S20" i="19"/>
  <c r="Q20" i="19"/>
  <c r="O20" i="19"/>
  <c r="M20" i="19"/>
  <c r="K20" i="19"/>
  <c r="I20" i="19"/>
  <c r="G20" i="19"/>
  <c r="E20" i="19"/>
  <c r="C20" i="19"/>
  <c r="R19" i="19"/>
  <c r="P19" i="19"/>
  <c r="L19" i="19"/>
  <c r="J19" i="19"/>
  <c r="F19" i="19"/>
  <c r="D19" i="19"/>
  <c r="S19" i="19"/>
  <c r="Q19" i="19"/>
  <c r="O19" i="19"/>
  <c r="M19" i="19"/>
  <c r="K19" i="19"/>
  <c r="I19" i="19"/>
  <c r="G19" i="19"/>
  <c r="E19" i="19"/>
  <c r="C19" i="19"/>
  <c r="R15" i="19"/>
  <c r="L15" i="19"/>
  <c r="J15" i="19"/>
  <c r="F15" i="19"/>
  <c r="D15" i="19"/>
  <c r="S15" i="19"/>
  <c r="Q15" i="19"/>
  <c r="P15" i="19"/>
  <c r="O15" i="19"/>
  <c r="N15" i="19"/>
  <c r="M15" i="19"/>
  <c r="K15" i="19"/>
  <c r="I15" i="19"/>
  <c r="G15" i="19"/>
  <c r="E15" i="19"/>
  <c r="C15" i="19"/>
  <c r="R11" i="19"/>
  <c r="P11" i="19"/>
  <c r="L11" i="19"/>
  <c r="J11" i="19"/>
  <c r="F11" i="19"/>
  <c r="D11" i="19"/>
  <c r="T11" i="19"/>
  <c r="S11" i="19"/>
  <c r="Q11" i="19"/>
  <c r="O11" i="19"/>
  <c r="N11" i="19"/>
  <c r="M11" i="19"/>
  <c r="K11" i="19"/>
  <c r="I11" i="19"/>
  <c r="G11" i="19"/>
  <c r="E11" i="19"/>
  <c r="U41" i="19" l="1"/>
  <c r="U36" i="19"/>
  <c r="O39" i="20"/>
  <c r="C39" i="20"/>
  <c r="L51" i="20"/>
  <c r="H50" i="20"/>
  <c r="M50" i="20"/>
  <c r="M51" i="20" s="1"/>
  <c r="E50" i="20"/>
  <c r="E39" i="20"/>
  <c r="D51" i="20"/>
  <c r="Q39" i="20"/>
  <c r="I39" i="20"/>
  <c r="I25" i="20"/>
  <c r="K51" i="20"/>
  <c r="R51" i="20"/>
  <c r="J51" i="20"/>
  <c r="S25" i="20"/>
  <c r="F51" i="20"/>
  <c r="I28" i="19"/>
  <c r="S38" i="19"/>
  <c r="H28" i="20"/>
  <c r="Q51" i="20"/>
  <c r="K28" i="19"/>
  <c r="N39" i="20"/>
  <c r="G25" i="20"/>
  <c r="G51" i="20" s="1"/>
  <c r="K33" i="19"/>
  <c r="T28" i="19"/>
  <c r="M33" i="19"/>
  <c r="Q28" i="19"/>
  <c r="C38" i="19"/>
  <c r="L50" i="19"/>
  <c r="S49" i="19"/>
  <c r="G24" i="19"/>
  <c r="G25" i="19" s="1"/>
  <c r="T39" i="20"/>
  <c r="I24" i="19"/>
  <c r="I25" i="19" s="1"/>
  <c r="I50" i="20"/>
  <c r="K24" i="19"/>
  <c r="K25" i="19" s="1"/>
  <c r="C49" i="19"/>
  <c r="O25" i="20"/>
  <c r="O50" i="20"/>
  <c r="E49" i="19"/>
  <c r="U11" i="20"/>
  <c r="E25" i="20"/>
  <c r="U47" i="19"/>
  <c r="L39" i="19"/>
  <c r="U32" i="19"/>
  <c r="P39" i="19"/>
  <c r="S28" i="19"/>
  <c r="T38" i="19"/>
  <c r="U37" i="19"/>
  <c r="R39" i="19"/>
  <c r="G49" i="19"/>
  <c r="N20" i="19"/>
  <c r="C44" i="19"/>
  <c r="C50" i="19" s="1"/>
  <c r="Q33" i="19"/>
  <c r="E44" i="19"/>
  <c r="K49" i="19"/>
  <c r="K50" i="19" s="1"/>
  <c r="S50" i="20"/>
  <c r="S51" i="20" s="1"/>
  <c r="Q24" i="19"/>
  <c r="Q25" i="19" s="1"/>
  <c r="S33" i="19"/>
  <c r="S39" i="19" s="1"/>
  <c r="E38" i="19"/>
  <c r="G44" i="19"/>
  <c r="M49" i="19"/>
  <c r="D50" i="19"/>
  <c r="S24" i="19"/>
  <c r="E28" i="19"/>
  <c r="G38" i="19"/>
  <c r="I44" i="19"/>
  <c r="O49" i="19"/>
  <c r="F50" i="19"/>
  <c r="G28" i="19"/>
  <c r="C33" i="19"/>
  <c r="C39" i="19" s="1"/>
  <c r="H34" i="19"/>
  <c r="K44" i="19"/>
  <c r="J50" i="19"/>
  <c r="T50" i="20"/>
  <c r="O24" i="19"/>
  <c r="C24" i="19"/>
  <c r="C25" i="19" s="1"/>
  <c r="H26" i="19"/>
  <c r="H28" i="19" s="1"/>
  <c r="E33" i="19"/>
  <c r="I38" i="19"/>
  <c r="I39" i="19" s="1"/>
  <c r="M44" i="19"/>
  <c r="M50" i="19" s="1"/>
  <c r="Q49" i="19"/>
  <c r="U48" i="19"/>
  <c r="C50" i="20"/>
  <c r="C51" i="20" s="1"/>
  <c r="E24" i="19"/>
  <c r="G33" i="19"/>
  <c r="K38" i="19"/>
  <c r="O44" i="19"/>
  <c r="U43" i="19"/>
  <c r="R50" i="19"/>
  <c r="M24" i="19"/>
  <c r="M25" i="19" s="1"/>
  <c r="H29" i="19"/>
  <c r="M38" i="19"/>
  <c r="F39" i="19"/>
  <c r="Q44" i="19"/>
  <c r="U46" i="19"/>
  <c r="H20" i="19"/>
  <c r="M28" i="19"/>
  <c r="I33" i="19"/>
  <c r="O38" i="19"/>
  <c r="D39" i="19"/>
  <c r="D51" i="19" s="1"/>
  <c r="S44" i="19"/>
  <c r="S50" i="19" s="1"/>
  <c r="D25" i="19"/>
  <c r="F25" i="19"/>
  <c r="L25" i="19"/>
  <c r="L51" i="19" s="1"/>
  <c r="R25" i="19"/>
  <c r="R51" i="19" s="1"/>
  <c r="J25" i="19"/>
  <c r="E25" i="19"/>
  <c r="N15" i="20"/>
  <c r="N25" i="20" s="1"/>
  <c r="H15" i="20"/>
  <c r="H25" i="20" s="1"/>
  <c r="U49" i="20"/>
  <c r="N50" i="20"/>
  <c r="U19" i="20"/>
  <c r="H38" i="20"/>
  <c r="U38" i="20"/>
  <c r="U39" i="20" s="1"/>
  <c r="U44" i="20"/>
  <c r="U24" i="20"/>
  <c r="T25" i="20"/>
  <c r="M39" i="19"/>
  <c r="J39" i="19"/>
  <c r="N19" i="19"/>
  <c r="U23" i="19"/>
  <c r="N24" i="19"/>
  <c r="P25" i="19"/>
  <c r="T33" i="19"/>
  <c r="T39" i="19" s="1"/>
  <c r="U31" i="19"/>
  <c r="N49" i="19"/>
  <c r="T19" i="19"/>
  <c r="O25" i="19"/>
  <c r="U22" i="19"/>
  <c r="U19" i="19"/>
  <c r="U11" i="19"/>
  <c r="H11" i="19"/>
  <c r="S25" i="19"/>
  <c r="U30" i="19"/>
  <c r="G39" i="19"/>
  <c r="U35" i="19"/>
  <c r="O50" i="19"/>
  <c r="U21" i="19"/>
  <c r="P51" i="19"/>
  <c r="C11" i="19"/>
  <c r="N40" i="19"/>
  <c r="N44" i="19" s="1"/>
  <c r="H24" i="19"/>
  <c r="O28" i="19"/>
  <c r="H19" i="19"/>
  <c r="T20" i="19"/>
  <c r="T24" i="19" s="1"/>
  <c r="T25" i="19" s="1"/>
  <c r="O33" i="19"/>
  <c r="O39" i="19" s="1"/>
  <c r="I49" i="19"/>
  <c r="I50" i="19" s="1"/>
  <c r="N29" i="19"/>
  <c r="N33" i="19" s="1"/>
  <c r="T40" i="19"/>
  <c r="T44" i="19" s="1"/>
  <c r="T45" i="19"/>
  <c r="T49" i="19" s="1"/>
  <c r="N26" i="19"/>
  <c r="U26" i="19" s="1"/>
  <c r="N34" i="19"/>
  <c r="N38" i="19" s="1"/>
  <c r="T15" i="19"/>
  <c r="N27" i="19"/>
  <c r="U27" i="19" s="1"/>
  <c r="H45" i="19"/>
  <c r="H33" i="19"/>
  <c r="H38" i="19"/>
  <c r="H40" i="19"/>
  <c r="S48" i="18"/>
  <c r="Q48" i="18"/>
  <c r="O48" i="18"/>
  <c r="T48" i="18" s="1"/>
  <c r="M48" i="18"/>
  <c r="K48" i="18"/>
  <c r="I48" i="18"/>
  <c r="N48" i="18" s="1"/>
  <c r="G48" i="18"/>
  <c r="E48" i="18"/>
  <c r="C48" i="18"/>
  <c r="H48" i="18" s="1"/>
  <c r="S47" i="18"/>
  <c r="Q47" i="18"/>
  <c r="O47" i="18"/>
  <c r="T47" i="18" s="1"/>
  <c r="M47" i="18"/>
  <c r="K47" i="18"/>
  <c r="I47" i="18"/>
  <c r="N47" i="18" s="1"/>
  <c r="G47" i="18"/>
  <c r="E47" i="18"/>
  <c r="C47" i="18"/>
  <c r="H47" i="18" s="1"/>
  <c r="S46" i="18"/>
  <c r="Q46" i="18"/>
  <c r="O46" i="18"/>
  <c r="T46" i="18" s="1"/>
  <c r="M46" i="18"/>
  <c r="K46" i="18"/>
  <c r="I46" i="18"/>
  <c r="N46" i="18" s="1"/>
  <c r="G46" i="18"/>
  <c r="E46" i="18"/>
  <c r="C46" i="18"/>
  <c r="H46" i="18" s="1"/>
  <c r="S45" i="18"/>
  <c r="Q45" i="18"/>
  <c r="P45" i="18"/>
  <c r="O45" i="18"/>
  <c r="M45" i="18"/>
  <c r="K45" i="18"/>
  <c r="I45" i="18"/>
  <c r="N45" i="18" s="1"/>
  <c r="G45" i="18"/>
  <c r="E45" i="18"/>
  <c r="C45" i="18"/>
  <c r="H45" i="18" s="1"/>
  <c r="S43" i="18"/>
  <c r="Q43" i="18"/>
  <c r="O43" i="18"/>
  <c r="T43" i="18" s="1"/>
  <c r="M43" i="18"/>
  <c r="K43" i="18"/>
  <c r="I43" i="18"/>
  <c r="N43" i="18" s="1"/>
  <c r="G43" i="18"/>
  <c r="E43" i="18"/>
  <c r="C43" i="18"/>
  <c r="H43" i="18" s="1"/>
  <c r="S42" i="18"/>
  <c r="Q42" i="18"/>
  <c r="O42" i="18"/>
  <c r="T42" i="18" s="1"/>
  <c r="M42" i="18"/>
  <c r="K42" i="18"/>
  <c r="I42" i="18"/>
  <c r="N42" i="18" s="1"/>
  <c r="G42" i="18"/>
  <c r="E42" i="18"/>
  <c r="C42" i="18"/>
  <c r="H42" i="18" s="1"/>
  <c r="S41" i="18"/>
  <c r="Q41" i="18"/>
  <c r="O41" i="18"/>
  <c r="T41" i="18" s="1"/>
  <c r="M41" i="18"/>
  <c r="K41" i="18"/>
  <c r="I41" i="18"/>
  <c r="N41" i="18" s="1"/>
  <c r="G41" i="18"/>
  <c r="E41" i="18"/>
  <c r="C41" i="18"/>
  <c r="H41" i="18" s="1"/>
  <c r="S40" i="18"/>
  <c r="Q40" i="18"/>
  <c r="O40" i="18"/>
  <c r="T40" i="18" s="1"/>
  <c r="M40" i="18"/>
  <c r="K40" i="18"/>
  <c r="I40" i="18"/>
  <c r="N40" i="18" s="1"/>
  <c r="G40" i="18"/>
  <c r="E40" i="18"/>
  <c r="C40" i="18"/>
  <c r="H40" i="18" s="1"/>
  <c r="S37" i="18"/>
  <c r="Q37" i="18"/>
  <c r="O37" i="18"/>
  <c r="T37" i="18" s="1"/>
  <c r="M37" i="18"/>
  <c r="K37" i="18"/>
  <c r="I37" i="18"/>
  <c r="N37" i="18" s="1"/>
  <c r="G37" i="18"/>
  <c r="E37" i="18"/>
  <c r="D37" i="18"/>
  <c r="C37" i="18"/>
  <c r="H37" i="18" s="1"/>
  <c r="S36" i="18"/>
  <c r="Q36" i="18"/>
  <c r="O36" i="18"/>
  <c r="T36" i="18" s="1"/>
  <c r="M36" i="18"/>
  <c r="K36" i="18"/>
  <c r="I36" i="18"/>
  <c r="N36" i="18" s="1"/>
  <c r="G36" i="18"/>
  <c r="E36" i="18"/>
  <c r="C36" i="18"/>
  <c r="H36" i="18" s="1"/>
  <c r="S35" i="18"/>
  <c r="Q35" i="18"/>
  <c r="O35" i="18"/>
  <c r="T35" i="18" s="1"/>
  <c r="M35" i="18"/>
  <c r="K35" i="18"/>
  <c r="I35" i="18"/>
  <c r="N35" i="18" s="1"/>
  <c r="G35" i="18"/>
  <c r="E35" i="18"/>
  <c r="C35" i="18"/>
  <c r="H35" i="18" s="1"/>
  <c r="S34" i="18"/>
  <c r="Q34" i="18"/>
  <c r="O34" i="18"/>
  <c r="T34" i="18" s="1"/>
  <c r="M34" i="18"/>
  <c r="K34" i="18"/>
  <c r="I34" i="18"/>
  <c r="N34" i="18" s="1"/>
  <c r="G34" i="18"/>
  <c r="E34" i="18"/>
  <c r="C34" i="18"/>
  <c r="H34" i="18" s="1"/>
  <c r="S32" i="18"/>
  <c r="Q32" i="18"/>
  <c r="O32" i="18"/>
  <c r="T32" i="18" s="1"/>
  <c r="M32" i="18"/>
  <c r="K32" i="18"/>
  <c r="I32" i="18"/>
  <c r="N32" i="18" s="1"/>
  <c r="G32" i="18"/>
  <c r="E32" i="18"/>
  <c r="D32" i="18"/>
  <c r="C32" i="18"/>
  <c r="S31" i="18"/>
  <c r="Q31" i="18"/>
  <c r="O31" i="18"/>
  <c r="T31" i="18" s="1"/>
  <c r="M31" i="18"/>
  <c r="K31" i="18"/>
  <c r="I31" i="18"/>
  <c r="N31" i="18" s="1"/>
  <c r="G31" i="18"/>
  <c r="E31" i="18"/>
  <c r="D31" i="18"/>
  <c r="C31" i="18"/>
  <c r="S30" i="18"/>
  <c r="Q30" i="18"/>
  <c r="O30" i="18"/>
  <c r="T30" i="18" s="1"/>
  <c r="M30" i="18"/>
  <c r="K30" i="18"/>
  <c r="I30" i="18"/>
  <c r="N30" i="18" s="1"/>
  <c r="G30" i="18"/>
  <c r="E30" i="18"/>
  <c r="C30" i="18"/>
  <c r="H30" i="18" s="1"/>
  <c r="S29" i="18"/>
  <c r="Q29" i="18"/>
  <c r="O29" i="18"/>
  <c r="T29" i="18" s="1"/>
  <c r="M29" i="18"/>
  <c r="K29" i="18"/>
  <c r="J29" i="18"/>
  <c r="I29" i="18"/>
  <c r="G29" i="18"/>
  <c r="E29" i="18"/>
  <c r="C29" i="18"/>
  <c r="H29" i="18" s="1"/>
  <c r="S27" i="18"/>
  <c r="Q27" i="18"/>
  <c r="O27" i="18"/>
  <c r="T27" i="18" s="1"/>
  <c r="M27" i="18"/>
  <c r="K27" i="18"/>
  <c r="J27" i="18"/>
  <c r="I27" i="18"/>
  <c r="G27" i="18"/>
  <c r="E27" i="18"/>
  <c r="C27" i="18"/>
  <c r="H27" i="18" s="1"/>
  <c r="S26" i="18"/>
  <c r="Q26" i="18"/>
  <c r="O26" i="18"/>
  <c r="T26" i="18" s="1"/>
  <c r="M26" i="18"/>
  <c r="K26" i="18"/>
  <c r="I26" i="18"/>
  <c r="N26" i="18" s="1"/>
  <c r="G26" i="18"/>
  <c r="E26" i="18"/>
  <c r="C26" i="18"/>
  <c r="H26" i="18" s="1"/>
  <c r="S23" i="18"/>
  <c r="Q23" i="18"/>
  <c r="O23" i="18"/>
  <c r="T23" i="18" s="1"/>
  <c r="M23" i="18"/>
  <c r="K23" i="18"/>
  <c r="I23" i="18"/>
  <c r="N23" i="18" s="1"/>
  <c r="G23" i="18"/>
  <c r="E23" i="18"/>
  <c r="C23" i="18"/>
  <c r="H23" i="18" s="1"/>
  <c r="S22" i="18"/>
  <c r="Q22" i="18"/>
  <c r="O22" i="18"/>
  <c r="T22" i="18" s="1"/>
  <c r="M22" i="18"/>
  <c r="K22" i="18"/>
  <c r="I22" i="18"/>
  <c r="N22" i="18" s="1"/>
  <c r="G22" i="18"/>
  <c r="E22" i="18"/>
  <c r="C22" i="18"/>
  <c r="H22" i="18" s="1"/>
  <c r="S21" i="18"/>
  <c r="Q21" i="18"/>
  <c r="O21" i="18"/>
  <c r="T21" i="18" s="1"/>
  <c r="M21" i="18"/>
  <c r="K21" i="18"/>
  <c r="I21" i="18"/>
  <c r="N21" i="18" s="1"/>
  <c r="G21" i="18"/>
  <c r="E21" i="18"/>
  <c r="C21" i="18"/>
  <c r="H21" i="18" s="1"/>
  <c r="S20" i="18"/>
  <c r="Q20" i="18"/>
  <c r="O20" i="18"/>
  <c r="T20" i="18" s="1"/>
  <c r="M20" i="18"/>
  <c r="K20" i="18"/>
  <c r="I20" i="18"/>
  <c r="N20" i="18" s="1"/>
  <c r="G20" i="18"/>
  <c r="E20" i="18"/>
  <c r="C20" i="18"/>
  <c r="H20" i="18" s="1"/>
  <c r="C16" i="18"/>
  <c r="H16" i="18" s="1"/>
  <c r="E16" i="18"/>
  <c r="G16" i="18"/>
  <c r="I16" i="18"/>
  <c r="N16" i="18" s="1"/>
  <c r="K16" i="18"/>
  <c r="M16" i="18"/>
  <c r="O16" i="18"/>
  <c r="T16" i="18" s="1"/>
  <c r="Q16" i="18"/>
  <c r="S16" i="18"/>
  <c r="C17" i="18"/>
  <c r="H17" i="18" s="1"/>
  <c r="E17" i="18"/>
  <c r="G17" i="18"/>
  <c r="I17" i="18"/>
  <c r="N17" i="18" s="1"/>
  <c r="K17" i="18"/>
  <c r="M17" i="18"/>
  <c r="O17" i="18"/>
  <c r="T17" i="18" s="1"/>
  <c r="Q17" i="18"/>
  <c r="S17" i="18"/>
  <c r="C18" i="18"/>
  <c r="H18" i="18" s="1"/>
  <c r="E18" i="18"/>
  <c r="G18" i="18"/>
  <c r="I18" i="18"/>
  <c r="N18" i="18" s="1"/>
  <c r="K18" i="18"/>
  <c r="M18" i="18"/>
  <c r="O18" i="18"/>
  <c r="T18" i="18" s="1"/>
  <c r="Q18" i="18"/>
  <c r="S18" i="18"/>
  <c r="S14" i="18"/>
  <c r="Q14" i="18"/>
  <c r="O14" i="18"/>
  <c r="T14" i="18" s="1"/>
  <c r="M14" i="18"/>
  <c r="K14" i="18"/>
  <c r="I14" i="18"/>
  <c r="N14" i="18" s="1"/>
  <c r="G14" i="18"/>
  <c r="E14" i="18"/>
  <c r="C14" i="18"/>
  <c r="H14" i="18" s="1"/>
  <c r="S13" i="18"/>
  <c r="Q13" i="18"/>
  <c r="O13" i="18"/>
  <c r="T13" i="18" s="1"/>
  <c r="M13" i="18"/>
  <c r="K13" i="18"/>
  <c r="I13" i="18"/>
  <c r="N13" i="18" s="1"/>
  <c r="G13" i="18"/>
  <c r="E13" i="18"/>
  <c r="C13" i="18"/>
  <c r="H13" i="18" s="1"/>
  <c r="S12" i="18"/>
  <c r="Q12" i="18"/>
  <c r="P12" i="18"/>
  <c r="O12" i="18"/>
  <c r="M12" i="18"/>
  <c r="K12" i="18"/>
  <c r="I12" i="18"/>
  <c r="N12" i="18" s="1"/>
  <c r="G12" i="18"/>
  <c r="E12" i="18"/>
  <c r="C12" i="18"/>
  <c r="H12" i="18" s="1"/>
  <c r="S10" i="18"/>
  <c r="Q10" i="18"/>
  <c r="O10" i="18"/>
  <c r="T10" i="18" s="1"/>
  <c r="M10" i="18"/>
  <c r="K10" i="18"/>
  <c r="I10" i="18"/>
  <c r="N10" i="18" s="1"/>
  <c r="G10" i="18"/>
  <c r="E10" i="18"/>
  <c r="C10" i="18"/>
  <c r="H10" i="18" s="1"/>
  <c r="S9" i="18"/>
  <c r="Q9" i="18"/>
  <c r="O9" i="18"/>
  <c r="T9" i="18" s="1"/>
  <c r="M9" i="18"/>
  <c r="K9" i="18"/>
  <c r="I9" i="18"/>
  <c r="N9" i="18" s="1"/>
  <c r="G9" i="18"/>
  <c r="E9" i="18"/>
  <c r="C9" i="18"/>
  <c r="H9" i="18" s="1"/>
  <c r="S8" i="18"/>
  <c r="Q8" i="18"/>
  <c r="O8" i="18"/>
  <c r="T8" i="18" s="1"/>
  <c r="M8" i="18"/>
  <c r="K8" i="18"/>
  <c r="I8" i="18"/>
  <c r="N8" i="18" s="1"/>
  <c r="G8" i="18"/>
  <c r="E8" i="18"/>
  <c r="C8" i="18"/>
  <c r="H8" i="18" s="1"/>
  <c r="S7" i="18"/>
  <c r="Q7" i="18"/>
  <c r="O7" i="18"/>
  <c r="T7" i="18" s="1"/>
  <c r="M7" i="18"/>
  <c r="K7" i="18"/>
  <c r="I7" i="18"/>
  <c r="N7" i="18" s="1"/>
  <c r="G7" i="18"/>
  <c r="E7" i="18"/>
  <c r="C7" i="18"/>
  <c r="H7" i="18" s="1"/>
  <c r="E50" i="19" l="1"/>
  <c r="E39" i="19"/>
  <c r="H39" i="20"/>
  <c r="H51" i="20" s="1"/>
  <c r="T51" i="20"/>
  <c r="E51" i="20"/>
  <c r="H57" i="20" s="1"/>
  <c r="I51" i="20"/>
  <c r="H56" i="20"/>
  <c r="L59" i="20" s="1"/>
  <c r="I60" i="20"/>
  <c r="H61" i="20"/>
  <c r="Q50" i="19"/>
  <c r="Q51" i="19" s="1"/>
  <c r="O51" i="20"/>
  <c r="F51" i="19"/>
  <c r="Q39" i="19"/>
  <c r="K39" i="19"/>
  <c r="K51" i="19" s="1"/>
  <c r="N50" i="19"/>
  <c r="M51" i="19"/>
  <c r="U34" i="19"/>
  <c r="U38" i="19" s="1"/>
  <c r="S51" i="19"/>
  <c r="G50" i="19"/>
  <c r="G51" i="19" s="1"/>
  <c r="U13" i="18"/>
  <c r="C51" i="19"/>
  <c r="J51" i="19"/>
  <c r="H56" i="19" s="1"/>
  <c r="N51" i="20"/>
  <c r="U50" i="20"/>
  <c r="U15" i="20"/>
  <c r="U25" i="20" s="1"/>
  <c r="U28" i="19"/>
  <c r="U15" i="19"/>
  <c r="H15" i="19"/>
  <c r="H25" i="19" s="1"/>
  <c r="U40" i="19"/>
  <c r="U44" i="19" s="1"/>
  <c r="H44" i="19"/>
  <c r="I51" i="19"/>
  <c r="H39" i="19"/>
  <c r="O51" i="19"/>
  <c r="N25" i="19"/>
  <c r="U45" i="19"/>
  <c r="U49" i="19" s="1"/>
  <c r="H49" i="19"/>
  <c r="U20" i="19"/>
  <c r="U24" i="19" s="1"/>
  <c r="E51" i="19"/>
  <c r="U29" i="19"/>
  <c r="U33" i="19" s="1"/>
  <c r="N28" i="19"/>
  <c r="N39" i="19" s="1"/>
  <c r="T50" i="19"/>
  <c r="T51" i="19" s="1"/>
  <c r="U43" i="18"/>
  <c r="U40" i="18"/>
  <c r="U48" i="18"/>
  <c r="U26" i="18"/>
  <c r="U21" i="18"/>
  <c r="U23" i="18"/>
  <c r="T12" i="18"/>
  <c r="U12" i="18" s="1"/>
  <c r="U20" i="18"/>
  <c r="N27" i="18"/>
  <c r="U27" i="18" s="1"/>
  <c r="N29" i="18"/>
  <c r="U29" i="18" s="1"/>
  <c r="H31" i="18"/>
  <c r="U31" i="18" s="1"/>
  <c r="H32" i="18"/>
  <c r="U32" i="18" s="1"/>
  <c r="U41" i="18"/>
  <c r="U46" i="18"/>
  <c r="U18" i="18"/>
  <c r="U47" i="18"/>
  <c r="U9" i="18"/>
  <c r="U14" i="18"/>
  <c r="U36" i="18"/>
  <c r="U17" i="18"/>
  <c r="U16" i="18"/>
  <c r="T45" i="18"/>
  <c r="U45" i="18" s="1"/>
  <c r="U42" i="18"/>
  <c r="U34" i="18"/>
  <c r="U35" i="18"/>
  <c r="U37" i="18"/>
  <c r="U30" i="18"/>
  <c r="U22" i="18"/>
  <c r="U8" i="18"/>
  <c r="U7" i="18"/>
  <c r="U10" i="18"/>
  <c r="G63" i="20" l="1"/>
  <c r="H58" i="20"/>
  <c r="H57" i="19"/>
  <c r="U39" i="19"/>
  <c r="U50" i="19"/>
  <c r="N51" i="19"/>
  <c r="U25" i="19"/>
  <c r="U51" i="20"/>
  <c r="U51" i="19"/>
  <c r="G63" i="19"/>
  <c r="H61" i="19"/>
  <c r="I60" i="19"/>
  <c r="L59" i="19"/>
  <c r="H50" i="19"/>
  <c r="H51" i="19" s="1"/>
  <c r="Q53" i="18"/>
  <c r="M53" i="18"/>
  <c r="K53" i="18"/>
  <c r="G53" i="18"/>
  <c r="E53" i="18"/>
  <c r="Q52" i="18"/>
  <c r="M52" i="18"/>
  <c r="K52" i="18"/>
  <c r="G52" i="18"/>
  <c r="E52" i="18"/>
  <c r="R49" i="18"/>
  <c r="P49" i="18"/>
  <c r="L49" i="18"/>
  <c r="J49" i="18"/>
  <c r="F49" i="18"/>
  <c r="D49" i="18"/>
  <c r="E49" i="18"/>
  <c r="S49" i="18"/>
  <c r="Q49" i="18"/>
  <c r="O49" i="18"/>
  <c r="M49" i="18"/>
  <c r="K49" i="18"/>
  <c r="I49" i="18"/>
  <c r="G49" i="18"/>
  <c r="R44" i="18"/>
  <c r="P44" i="18"/>
  <c r="L44" i="18"/>
  <c r="J44" i="18"/>
  <c r="F44" i="18"/>
  <c r="D44" i="18"/>
  <c r="T44" i="18"/>
  <c r="S44" i="18"/>
  <c r="Q44" i="18"/>
  <c r="Q50" i="18" s="1"/>
  <c r="K44" i="18"/>
  <c r="G44" i="18"/>
  <c r="E44" i="18"/>
  <c r="R38" i="18"/>
  <c r="P38" i="18"/>
  <c r="L38" i="18"/>
  <c r="J38" i="18"/>
  <c r="F38" i="18"/>
  <c r="D38" i="18"/>
  <c r="T38" i="18"/>
  <c r="N38" i="18"/>
  <c r="S38" i="18"/>
  <c r="Q38" i="18"/>
  <c r="O38" i="18"/>
  <c r="M38" i="18"/>
  <c r="K38" i="18"/>
  <c r="I38" i="18"/>
  <c r="E38" i="18"/>
  <c r="C38" i="18"/>
  <c r="S33" i="18"/>
  <c r="R33" i="18"/>
  <c r="P33" i="18"/>
  <c r="O33" i="18"/>
  <c r="L33" i="18"/>
  <c r="F33" i="18"/>
  <c r="D33" i="18"/>
  <c r="C33" i="18"/>
  <c r="G33" i="18"/>
  <c r="Q33" i="18"/>
  <c r="M33" i="18"/>
  <c r="N33" i="18"/>
  <c r="E33" i="18"/>
  <c r="S28" i="18"/>
  <c r="R28" i="18"/>
  <c r="Q28" i="18"/>
  <c r="P28" i="18"/>
  <c r="O28" i="18"/>
  <c r="M28" i="18"/>
  <c r="L28" i="18"/>
  <c r="G28" i="18"/>
  <c r="F28" i="18"/>
  <c r="D28" i="18"/>
  <c r="J28" i="18"/>
  <c r="T28" i="18"/>
  <c r="K28" i="18"/>
  <c r="E28" i="18"/>
  <c r="R24" i="18"/>
  <c r="P24" i="18"/>
  <c r="L24" i="18"/>
  <c r="J24" i="18"/>
  <c r="F24" i="18"/>
  <c r="D24" i="18"/>
  <c r="T24" i="18"/>
  <c r="G24" i="18"/>
  <c r="N24" i="18"/>
  <c r="M24" i="18"/>
  <c r="I24" i="18"/>
  <c r="R19" i="18"/>
  <c r="Q19" i="18"/>
  <c r="P19" i="18"/>
  <c r="O19" i="18"/>
  <c r="L19" i="18"/>
  <c r="J19" i="18"/>
  <c r="F19" i="18"/>
  <c r="E19" i="18"/>
  <c r="D19" i="18"/>
  <c r="S19" i="18"/>
  <c r="M19" i="18"/>
  <c r="K19" i="18"/>
  <c r="G19" i="18"/>
  <c r="R15" i="18"/>
  <c r="M15" i="18"/>
  <c r="L15" i="18"/>
  <c r="J15" i="18"/>
  <c r="G15" i="18"/>
  <c r="F15" i="18"/>
  <c r="D15" i="18"/>
  <c r="O15" i="18"/>
  <c r="S15" i="18"/>
  <c r="Q15" i="18"/>
  <c r="K15" i="18"/>
  <c r="H15" i="18"/>
  <c r="E15" i="18"/>
  <c r="S11" i="18"/>
  <c r="R11" i="18"/>
  <c r="P11" i="18"/>
  <c r="L11" i="18"/>
  <c r="J11" i="18"/>
  <c r="F11" i="18"/>
  <c r="D11" i="18"/>
  <c r="O11" i="18"/>
  <c r="Q11" i="18"/>
  <c r="M11" i="18"/>
  <c r="K11" i="18"/>
  <c r="G11" i="18"/>
  <c r="E11" i="18"/>
  <c r="H58" i="19" l="1"/>
  <c r="E50" i="18"/>
  <c r="K50" i="18"/>
  <c r="S50" i="18"/>
  <c r="E39" i="18"/>
  <c r="G50" i="18"/>
  <c r="L50" i="18"/>
  <c r="D50" i="18"/>
  <c r="P50" i="18"/>
  <c r="P39" i="18"/>
  <c r="L39" i="18"/>
  <c r="Q39" i="18"/>
  <c r="F39" i="18"/>
  <c r="R39" i="18"/>
  <c r="D39" i="18"/>
  <c r="O39" i="18"/>
  <c r="S39" i="18"/>
  <c r="M25" i="18"/>
  <c r="G25" i="18"/>
  <c r="F25" i="18"/>
  <c r="R25" i="18"/>
  <c r="J25" i="18"/>
  <c r="T11" i="18"/>
  <c r="M39" i="18"/>
  <c r="I15" i="18"/>
  <c r="H24" i="18"/>
  <c r="N28" i="18"/>
  <c r="N39" i="18" s="1"/>
  <c r="H11" i="18"/>
  <c r="N15" i="18"/>
  <c r="C15" i="18"/>
  <c r="P15" i="18"/>
  <c r="P25" i="18" s="1"/>
  <c r="C19" i="18"/>
  <c r="C24" i="18"/>
  <c r="O24" i="18"/>
  <c r="O25" i="18" s="1"/>
  <c r="S24" i="18"/>
  <c r="S25" i="18" s="1"/>
  <c r="D25" i="18"/>
  <c r="L25" i="18"/>
  <c r="I28" i="18"/>
  <c r="U33" i="18"/>
  <c r="I33" i="18"/>
  <c r="G38" i="18"/>
  <c r="G39" i="18" s="1"/>
  <c r="H38" i="18"/>
  <c r="I44" i="18"/>
  <c r="I50" i="18" s="1"/>
  <c r="N11" i="18"/>
  <c r="I11" i="18"/>
  <c r="T15" i="18"/>
  <c r="U15" i="18"/>
  <c r="H19" i="18"/>
  <c r="U19" i="18"/>
  <c r="N19" i="18"/>
  <c r="T19" i="18"/>
  <c r="I19" i="18"/>
  <c r="E24" i="18"/>
  <c r="E25" i="18" s="1"/>
  <c r="K24" i="18"/>
  <c r="K25" i="18" s="1"/>
  <c r="Q24" i="18"/>
  <c r="Q25" i="18" s="1"/>
  <c r="H33" i="18"/>
  <c r="T33" i="18"/>
  <c r="T39" i="18" s="1"/>
  <c r="U38" i="18"/>
  <c r="C44" i="18"/>
  <c r="O44" i="18"/>
  <c r="O50" i="18" s="1"/>
  <c r="N49" i="18"/>
  <c r="J50" i="18"/>
  <c r="R50" i="18"/>
  <c r="H28" i="18"/>
  <c r="C49" i="18"/>
  <c r="C11" i="18"/>
  <c r="U24" i="18"/>
  <c r="C28" i="18"/>
  <c r="C39" i="18" s="1"/>
  <c r="J33" i="18"/>
  <c r="J39" i="18" s="1"/>
  <c r="K33" i="18"/>
  <c r="K39" i="18" s="1"/>
  <c r="M44" i="18"/>
  <c r="M50" i="18" s="1"/>
  <c r="H44" i="18"/>
  <c r="F50" i="18"/>
  <c r="T49" i="18"/>
  <c r="T50" i="18" s="1"/>
  <c r="O23" i="17"/>
  <c r="N23" i="17"/>
  <c r="K23" i="17"/>
  <c r="J23" i="17"/>
  <c r="G23" i="17"/>
  <c r="F23" i="17"/>
  <c r="O22" i="17"/>
  <c r="N22" i="17"/>
  <c r="K22" i="17"/>
  <c r="J22" i="17"/>
  <c r="G22" i="17"/>
  <c r="F22" i="17"/>
  <c r="O21" i="17"/>
  <c r="N21" i="17"/>
  <c r="K21" i="17"/>
  <c r="J21" i="17"/>
  <c r="G21" i="17"/>
  <c r="F21" i="17"/>
  <c r="O20" i="17"/>
  <c r="N20" i="17"/>
  <c r="K20" i="17"/>
  <c r="J20" i="17"/>
  <c r="G20" i="17"/>
  <c r="F20" i="17"/>
  <c r="O19" i="17"/>
  <c r="N19" i="17"/>
  <c r="K19" i="17"/>
  <c r="J19" i="17"/>
  <c r="G19" i="17"/>
  <c r="F19" i="17"/>
  <c r="O18" i="17"/>
  <c r="N18" i="17"/>
  <c r="K18" i="17"/>
  <c r="J18" i="17"/>
  <c r="G18" i="17"/>
  <c r="F18" i="17"/>
  <c r="O17" i="17"/>
  <c r="N17" i="17"/>
  <c r="K17" i="17"/>
  <c r="J17" i="17"/>
  <c r="G17" i="17"/>
  <c r="F17" i="17"/>
  <c r="O16" i="17"/>
  <c r="O28" i="17" s="1"/>
  <c r="N16" i="17"/>
  <c r="K16" i="17"/>
  <c r="J16" i="17"/>
  <c r="H16" i="17"/>
  <c r="H17" i="17" s="1"/>
  <c r="H18" i="17" s="1"/>
  <c r="H19" i="17" s="1"/>
  <c r="H20" i="17" s="1"/>
  <c r="H21" i="17" s="1"/>
  <c r="H22" i="17" s="1"/>
  <c r="H23" i="17" s="1"/>
  <c r="H24" i="17" s="1"/>
  <c r="H25" i="17" s="1"/>
  <c r="H26" i="17" s="1"/>
  <c r="H27" i="17" s="1"/>
  <c r="G16" i="17"/>
  <c r="F16" i="17"/>
  <c r="P15" i="17"/>
  <c r="L15" i="17"/>
  <c r="H15" i="17"/>
  <c r="S51" i="18" l="1"/>
  <c r="H25" i="18"/>
  <c r="F51" i="18"/>
  <c r="E51" i="18"/>
  <c r="L51" i="18"/>
  <c r="P51" i="18"/>
  <c r="C50" i="18"/>
  <c r="Q51" i="18"/>
  <c r="I39" i="18"/>
  <c r="D51" i="18"/>
  <c r="O51" i="18"/>
  <c r="T25" i="18"/>
  <c r="T51" i="18" s="1"/>
  <c r="G51" i="18"/>
  <c r="R51" i="18"/>
  <c r="M51" i="18"/>
  <c r="I25" i="18"/>
  <c r="N25" i="18"/>
  <c r="K51" i="18"/>
  <c r="U11" i="18"/>
  <c r="U25" i="18" s="1"/>
  <c r="U49" i="18"/>
  <c r="H49" i="18"/>
  <c r="H50" i="18" s="1"/>
  <c r="N44" i="18"/>
  <c r="N50" i="18" s="1"/>
  <c r="U44" i="18"/>
  <c r="C25" i="18"/>
  <c r="U28" i="18"/>
  <c r="U39" i="18" s="1"/>
  <c r="J51" i="18"/>
  <c r="H39" i="18"/>
  <c r="F28" i="17"/>
  <c r="K28" i="17"/>
  <c r="G28" i="17"/>
  <c r="N28" i="17"/>
  <c r="J28" i="17"/>
  <c r="P32" i="17"/>
  <c r="P16" i="17"/>
  <c r="P17" i="17" s="1"/>
  <c r="P18" i="17" s="1"/>
  <c r="P19" i="17" s="1"/>
  <c r="P20" i="17" s="1"/>
  <c r="P21" i="17" s="1"/>
  <c r="P22" i="17" s="1"/>
  <c r="P23" i="17" s="1"/>
  <c r="P24" i="17" s="1"/>
  <c r="P25" i="17" s="1"/>
  <c r="P26" i="17" s="1"/>
  <c r="P27" i="17" s="1"/>
  <c r="L16" i="17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D49" i="15"/>
  <c r="E49" i="15"/>
  <c r="E50" i="15" s="1"/>
  <c r="E51" i="15" s="1"/>
  <c r="F49" i="15"/>
  <c r="F50" i="15" s="1"/>
  <c r="F51" i="15" s="1"/>
  <c r="G49" i="15"/>
  <c r="H49" i="15"/>
  <c r="I49" i="15"/>
  <c r="I50" i="15" s="1"/>
  <c r="I51" i="15" s="1"/>
  <c r="J49" i="15"/>
  <c r="J50" i="15" s="1"/>
  <c r="J51" i="15" s="1"/>
  <c r="K49" i="15"/>
  <c r="L49" i="15"/>
  <c r="M49" i="15"/>
  <c r="M50" i="15" s="1"/>
  <c r="M51" i="15" s="1"/>
  <c r="N49" i="15"/>
  <c r="N50" i="15" s="1"/>
  <c r="N51" i="15" s="1"/>
  <c r="O49" i="15"/>
  <c r="P49" i="15"/>
  <c r="Q49" i="15"/>
  <c r="Q50" i="15" s="1"/>
  <c r="Q51" i="15" s="1"/>
  <c r="R49" i="15"/>
  <c r="R50" i="15" s="1"/>
  <c r="R51" i="15" s="1"/>
  <c r="S49" i="15"/>
  <c r="T49" i="15"/>
  <c r="U49" i="15"/>
  <c r="U50" i="15" s="1"/>
  <c r="U51" i="15" s="1"/>
  <c r="D50" i="15"/>
  <c r="D51" i="15" s="1"/>
  <c r="G50" i="15"/>
  <c r="G51" i="15" s="1"/>
  <c r="H50" i="15"/>
  <c r="H51" i="15" s="1"/>
  <c r="K50" i="15"/>
  <c r="K51" i="15" s="1"/>
  <c r="L50" i="15"/>
  <c r="L51" i="15" s="1"/>
  <c r="O50" i="15"/>
  <c r="O51" i="15" s="1"/>
  <c r="P50" i="15"/>
  <c r="P51" i="15" s="1"/>
  <c r="S50" i="15"/>
  <c r="S51" i="15" s="1"/>
  <c r="T50" i="15"/>
  <c r="T51" i="15" s="1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D38" i="15"/>
  <c r="E38" i="15"/>
  <c r="E39" i="15" s="1"/>
  <c r="F38" i="15"/>
  <c r="F39" i="15" s="1"/>
  <c r="G38" i="15"/>
  <c r="H38" i="15"/>
  <c r="I38" i="15"/>
  <c r="I39" i="15" s="1"/>
  <c r="J38" i="15"/>
  <c r="J39" i="15" s="1"/>
  <c r="K38" i="15"/>
  <c r="L38" i="15"/>
  <c r="M38" i="15"/>
  <c r="M39" i="15" s="1"/>
  <c r="N38" i="15"/>
  <c r="N39" i="15" s="1"/>
  <c r="O38" i="15"/>
  <c r="P38" i="15"/>
  <c r="Q38" i="15"/>
  <c r="Q39" i="15" s="1"/>
  <c r="R38" i="15"/>
  <c r="R39" i="15" s="1"/>
  <c r="S38" i="15"/>
  <c r="T38" i="15"/>
  <c r="U38" i="15"/>
  <c r="U39" i="15" s="1"/>
  <c r="D39" i="15"/>
  <c r="G39" i="15"/>
  <c r="H39" i="15"/>
  <c r="K39" i="15"/>
  <c r="L39" i="15"/>
  <c r="O39" i="15"/>
  <c r="P39" i="15"/>
  <c r="S39" i="15"/>
  <c r="T39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D24" i="15"/>
  <c r="E24" i="15"/>
  <c r="E25" i="15" s="1"/>
  <c r="F24" i="15"/>
  <c r="F25" i="15" s="1"/>
  <c r="G24" i="15"/>
  <c r="H24" i="15"/>
  <c r="I24" i="15"/>
  <c r="I25" i="15" s="1"/>
  <c r="J24" i="15"/>
  <c r="J25" i="15" s="1"/>
  <c r="K24" i="15"/>
  <c r="L24" i="15"/>
  <c r="M24" i="15"/>
  <c r="M25" i="15" s="1"/>
  <c r="N24" i="15"/>
  <c r="N25" i="15" s="1"/>
  <c r="O24" i="15"/>
  <c r="P24" i="15"/>
  <c r="Q24" i="15"/>
  <c r="Q25" i="15" s="1"/>
  <c r="R24" i="15"/>
  <c r="R25" i="15" s="1"/>
  <c r="S24" i="15"/>
  <c r="T24" i="15"/>
  <c r="U24" i="15"/>
  <c r="U25" i="15" s="1"/>
  <c r="D25" i="15"/>
  <c r="G25" i="15"/>
  <c r="H25" i="15"/>
  <c r="K25" i="15"/>
  <c r="L25" i="15"/>
  <c r="O25" i="15"/>
  <c r="P25" i="15"/>
  <c r="S25" i="15"/>
  <c r="T25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I51" i="18" l="1"/>
  <c r="C51" i="18"/>
  <c r="U50" i="18"/>
  <c r="H57" i="18"/>
  <c r="H56" i="18"/>
  <c r="N51" i="18"/>
  <c r="U51" i="18"/>
  <c r="H51" i="18"/>
  <c r="G32" i="17"/>
  <c r="L32" i="17"/>
  <c r="F32" i="17"/>
  <c r="F37" i="17" s="1"/>
  <c r="H32" i="17"/>
  <c r="P48" i="15"/>
  <c r="P47" i="15"/>
  <c r="P46" i="15"/>
  <c r="P45" i="15"/>
  <c r="P14" i="15"/>
  <c r="P12" i="15"/>
  <c r="P8" i="15"/>
  <c r="J45" i="15"/>
  <c r="J29" i="15"/>
  <c r="J27" i="15"/>
  <c r="H61" i="18" l="1"/>
  <c r="I60" i="18"/>
  <c r="G63" i="18"/>
  <c r="L59" i="18"/>
  <c r="H58" i="18"/>
  <c r="H37" i="17"/>
  <c r="C50" i="15"/>
  <c r="C49" i="15"/>
  <c r="C44" i="15"/>
  <c r="C39" i="15"/>
  <c r="C38" i="15"/>
  <c r="C33" i="15"/>
  <c r="C28" i="15"/>
  <c r="C25" i="15"/>
  <c r="C24" i="15"/>
  <c r="C19" i="15"/>
  <c r="C15" i="15"/>
  <c r="C11" i="15"/>
  <c r="S8" i="15"/>
  <c r="S9" i="15"/>
  <c r="S10" i="15"/>
  <c r="S12" i="15"/>
  <c r="S13" i="15"/>
  <c r="S14" i="15"/>
  <c r="S16" i="15"/>
  <c r="S17" i="15"/>
  <c r="S18" i="15"/>
  <c r="S20" i="15"/>
  <c r="S21" i="15"/>
  <c r="S22" i="15"/>
  <c r="S23" i="15"/>
  <c r="S26" i="15"/>
  <c r="S27" i="15"/>
  <c r="S29" i="15"/>
  <c r="S30" i="15"/>
  <c r="S31" i="15"/>
  <c r="S32" i="15"/>
  <c r="S34" i="15"/>
  <c r="S35" i="15"/>
  <c r="S36" i="15"/>
  <c r="S37" i="15"/>
  <c r="S40" i="15"/>
  <c r="S41" i="15"/>
  <c r="S42" i="15"/>
  <c r="S43" i="15"/>
  <c r="S45" i="15"/>
  <c r="S46" i="15"/>
  <c r="S47" i="15"/>
  <c r="S48" i="15"/>
  <c r="S7" i="15"/>
  <c r="Q8" i="15"/>
  <c r="Q9" i="15"/>
  <c r="Q10" i="15"/>
  <c r="Q12" i="15"/>
  <c r="Q13" i="15"/>
  <c r="Q14" i="15"/>
  <c r="Q16" i="15"/>
  <c r="Q17" i="15"/>
  <c r="Q18" i="15"/>
  <c r="Q20" i="15"/>
  <c r="Q21" i="15"/>
  <c r="Q22" i="15"/>
  <c r="Q23" i="15"/>
  <c r="Q26" i="15"/>
  <c r="Q27" i="15"/>
  <c r="Q29" i="15"/>
  <c r="Q30" i="15"/>
  <c r="Q31" i="15"/>
  <c r="Q32" i="15"/>
  <c r="Q34" i="15"/>
  <c r="Q35" i="15"/>
  <c r="Q36" i="15"/>
  <c r="Q37" i="15"/>
  <c r="Q40" i="15"/>
  <c r="Q41" i="15"/>
  <c r="Q42" i="15"/>
  <c r="Q43" i="15"/>
  <c r="Q45" i="15"/>
  <c r="Q46" i="15"/>
  <c r="Q47" i="15"/>
  <c r="Q48" i="15"/>
  <c r="Q52" i="15"/>
  <c r="Q53" i="15"/>
  <c r="Q7" i="15"/>
  <c r="M8" i="15"/>
  <c r="M9" i="15"/>
  <c r="M10" i="15"/>
  <c r="M12" i="15"/>
  <c r="M13" i="15"/>
  <c r="M14" i="15"/>
  <c r="M16" i="15"/>
  <c r="M17" i="15"/>
  <c r="M18" i="15"/>
  <c r="M20" i="15"/>
  <c r="M21" i="15"/>
  <c r="M22" i="15"/>
  <c r="M23" i="15"/>
  <c r="M26" i="15"/>
  <c r="M27" i="15"/>
  <c r="M29" i="15"/>
  <c r="M30" i="15"/>
  <c r="M31" i="15"/>
  <c r="M32" i="15"/>
  <c r="M34" i="15"/>
  <c r="M35" i="15"/>
  <c r="M36" i="15"/>
  <c r="M37" i="15"/>
  <c r="M40" i="15"/>
  <c r="M41" i="15"/>
  <c r="M42" i="15"/>
  <c r="M43" i="15"/>
  <c r="M45" i="15"/>
  <c r="M46" i="15"/>
  <c r="M47" i="15"/>
  <c r="M48" i="15"/>
  <c r="M52" i="15"/>
  <c r="M53" i="15"/>
  <c r="M7" i="15"/>
  <c r="K8" i="15"/>
  <c r="K9" i="15"/>
  <c r="K10" i="15"/>
  <c r="K12" i="15"/>
  <c r="K13" i="15"/>
  <c r="K14" i="15"/>
  <c r="K16" i="15"/>
  <c r="K17" i="15"/>
  <c r="K18" i="15"/>
  <c r="K20" i="15"/>
  <c r="K21" i="15"/>
  <c r="K22" i="15"/>
  <c r="K23" i="15"/>
  <c r="K26" i="15"/>
  <c r="K27" i="15"/>
  <c r="K29" i="15"/>
  <c r="K30" i="15"/>
  <c r="K31" i="15"/>
  <c r="K32" i="15"/>
  <c r="K34" i="15"/>
  <c r="K35" i="15"/>
  <c r="K36" i="15"/>
  <c r="K37" i="15"/>
  <c r="K40" i="15"/>
  <c r="K41" i="15"/>
  <c r="K42" i="15"/>
  <c r="K43" i="15"/>
  <c r="K45" i="15"/>
  <c r="K46" i="15"/>
  <c r="K47" i="15"/>
  <c r="K48" i="15"/>
  <c r="K52" i="15"/>
  <c r="K53" i="15"/>
  <c r="K7" i="15"/>
  <c r="G8" i="15"/>
  <c r="G9" i="15"/>
  <c r="G10" i="15"/>
  <c r="G12" i="15"/>
  <c r="G13" i="15"/>
  <c r="G14" i="15"/>
  <c r="G16" i="15"/>
  <c r="G17" i="15"/>
  <c r="G18" i="15"/>
  <c r="G20" i="15"/>
  <c r="G21" i="15"/>
  <c r="G22" i="15"/>
  <c r="G23" i="15"/>
  <c r="G26" i="15"/>
  <c r="G27" i="15"/>
  <c r="G29" i="15"/>
  <c r="G30" i="15"/>
  <c r="G31" i="15"/>
  <c r="G32" i="15"/>
  <c r="G34" i="15"/>
  <c r="G35" i="15"/>
  <c r="G36" i="15"/>
  <c r="G37" i="15"/>
  <c r="G40" i="15"/>
  <c r="G41" i="15"/>
  <c r="G42" i="15"/>
  <c r="G43" i="15"/>
  <c r="G45" i="15"/>
  <c r="G46" i="15"/>
  <c r="G47" i="15"/>
  <c r="G48" i="15"/>
  <c r="G52" i="15"/>
  <c r="G53" i="15"/>
  <c r="G7" i="15"/>
  <c r="E8" i="15"/>
  <c r="E9" i="15"/>
  <c r="E10" i="15"/>
  <c r="E12" i="15"/>
  <c r="E13" i="15"/>
  <c r="E14" i="15"/>
  <c r="E16" i="15"/>
  <c r="E17" i="15"/>
  <c r="E18" i="15"/>
  <c r="E20" i="15"/>
  <c r="E21" i="15"/>
  <c r="E22" i="15"/>
  <c r="E23" i="15"/>
  <c r="E26" i="15"/>
  <c r="E27" i="15"/>
  <c r="E29" i="15"/>
  <c r="E30" i="15"/>
  <c r="E31" i="15"/>
  <c r="E32" i="15"/>
  <c r="E34" i="15"/>
  <c r="E35" i="15"/>
  <c r="E36" i="15"/>
  <c r="E37" i="15"/>
  <c r="E40" i="15"/>
  <c r="E41" i="15"/>
  <c r="E42" i="15"/>
  <c r="E43" i="15"/>
  <c r="E45" i="15"/>
  <c r="E46" i="15"/>
  <c r="E47" i="15"/>
  <c r="E48" i="15"/>
  <c r="E52" i="15"/>
  <c r="E53" i="15"/>
  <c r="E7" i="15"/>
  <c r="O8" i="15"/>
  <c r="O9" i="15"/>
  <c r="O10" i="15"/>
  <c r="O12" i="15"/>
  <c r="O13" i="15"/>
  <c r="O14" i="15"/>
  <c r="O16" i="15"/>
  <c r="O17" i="15"/>
  <c r="O18" i="15"/>
  <c r="O20" i="15"/>
  <c r="O21" i="15"/>
  <c r="O22" i="15"/>
  <c r="O23" i="15"/>
  <c r="O26" i="15"/>
  <c r="O27" i="15"/>
  <c r="O29" i="15"/>
  <c r="O30" i="15"/>
  <c r="O31" i="15"/>
  <c r="O32" i="15"/>
  <c r="O34" i="15"/>
  <c r="O35" i="15"/>
  <c r="O36" i="15"/>
  <c r="O37" i="15"/>
  <c r="O40" i="15"/>
  <c r="O41" i="15"/>
  <c r="O42" i="15"/>
  <c r="O43" i="15"/>
  <c r="O45" i="15"/>
  <c r="T45" i="15" s="1"/>
  <c r="O46" i="15"/>
  <c r="O47" i="15"/>
  <c r="O48" i="15"/>
  <c r="O7" i="15"/>
  <c r="I8" i="15"/>
  <c r="I9" i="15"/>
  <c r="I10" i="15"/>
  <c r="I12" i="15"/>
  <c r="I13" i="15"/>
  <c r="I14" i="15"/>
  <c r="I16" i="15"/>
  <c r="I17" i="15"/>
  <c r="I18" i="15"/>
  <c r="I20" i="15"/>
  <c r="I21" i="15"/>
  <c r="I22" i="15"/>
  <c r="I23" i="15"/>
  <c r="I26" i="15"/>
  <c r="I27" i="15"/>
  <c r="I29" i="15"/>
  <c r="I30" i="15"/>
  <c r="I31" i="15"/>
  <c r="I32" i="15"/>
  <c r="I34" i="15"/>
  <c r="I35" i="15"/>
  <c r="I36" i="15"/>
  <c r="I37" i="15"/>
  <c r="N37" i="15" s="1"/>
  <c r="I40" i="15"/>
  <c r="I41" i="15"/>
  <c r="I42" i="15"/>
  <c r="I43" i="15"/>
  <c r="I45" i="15"/>
  <c r="I46" i="15"/>
  <c r="N46" i="15" s="1"/>
  <c r="I47" i="15"/>
  <c r="I48" i="15"/>
  <c r="I7" i="15"/>
  <c r="C8" i="15"/>
  <c r="C9" i="15"/>
  <c r="C10" i="15"/>
  <c r="C12" i="15"/>
  <c r="C13" i="15"/>
  <c r="C14" i="15"/>
  <c r="C16" i="15"/>
  <c r="C17" i="15"/>
  <c r="C18" i="15"/>
  <c r="C20" i="15"/>
  <c r="C21" i="15"/>
  <c r="C22" i="15"/>
  <c r="C23" i="15"/>
  <c r="C26" i="15"/>
  <c r="C27" i="15"/>
  <c r="C29" i="15"/>
  <c r="C30" i="15"/>
  <c r="C31" i="15"/>
  <c r="C32" i="15"/>
  <c r="C34" i="15"/>
  <c r="C35" i="15"/>
  <c r="C36" i="15"/>
  <c r="C37" i="15"/>
  <c r="C40" i="15"/>
  <c r="C41" i="15"/>
  <c r="H41" i="15" s="1"/>
  <c r="C42" i="15"/>
  <c r="C43" i="15"/>
  <c r="C45" i="15"/>
  <c r="C46" i="15"/>
  <c r="C47" i="15"/>
  <c r="C48" i="15"/>
  <c r="H48" i="15" s="1"/>
  <c r="C7" i="15"/>
  <c r="T48" i="15"/>
  <c r="N48" i="15"/>
  <c r="T47" i="15"/>
  <c r="N47" i="15"/>
  <c r="H47" i="15"/>
  <c r="T46" i="15"/>
  <c r="H46" i="15"/>
  <c r="N45" i="15"/>
  <c r="H45" i="15"/>
  <c r="T43" i="15"/>
  <c r="N43" i="15"/>
  <c r="H43" i="15"/>
  <c r="T42" i="15"/>
  <c r="N42" i="15"/>
  <c r="H42" i="15"/>
  <c r="T41" i="15"/>
  <c r="N41" i="15"/>
  <c r="T40" i="15"/>
  <c r="N40" i="15"/>
  <c r="H40" i="15"/>
  <c r="T37" i="15"/>
  <c r="H37" i="15"/>
  <c r="T36" i="15"/>
  <c r="N36" i="15"/>
  <c r="H36" i="15"/>
  <c r="T35" i="15"/>
  <c r="N35" i="15"/>
  <c r="H35" i="15"/>
  <c r="T34" i="15"/>
  <c r="N34" i="15"/>
  <c r="H34" i="15"/>
  <c r="T32" i="15"/>
  <c r="N32" i="15"/>
  <c r="U32" i="15" s="1"/>
  <c r="H32" i="15"/>
  <c r="T31" i="15"/>
  <c r="N31" i="15"/>
  <c r="U31" i="15" s="1"/>
  <c r="H31" i="15"/>
  <c r="T30" i="15"/>
  <c r="N30" i="15"/>
  <c r="H30" i="15"/>
  <c r="T29" i="15"/>
  <c r="N29" i="15"/>
  <c r="H29" i="15"/>
  <c r="T27" i="15"/>
  <c r="N27" i="15"/>
  <c r="H27" i="15"/>
  <c r="T26" i="15"/>
  <c r="N26" i="15"/>
  <c r="H26" i="15"/>
  <c r="T23" i="15"/>
  <c r="N23" i="15"/>
  <c r="H23" i="15"/>
  <c r="T22" i="15"/>
  <c r="N22" i="15"/>
  <c r="H22" i="15"/>
  <c r="T21" i="15"/>
  <c r="N21" i="15"/>
  <c r="H21" i="15"/>
  <c r="T20" i="15"/>
  <c r="N20" i="15"/>
  <c r="H20" i="15"/>
  <c r="T18" i="15"/>
  <c r="N18" i="15"/>
  <c r="H18" i="15"/>
  <c r="T17" i="15"/>
  <c r="N17" i="15"/>
  <c r="H17" i="15"/>
  <c r="T16" i="15"/>
  <c r="N16" i="15"/>
  <c r="H16" i="15"/>
  <c r="T14" i="15"/>
  <c r="N14" i="15"/>
  <c r="H14" i="15"/>
  <c r="T13" i="15"/>
  <c r="N13" i="15"/>
  <c r="H13" i="15"/>
  <c r="T12" i="15"/>
  <c r="N12" i="15"/>
  <c r="H12" i="15"/>
  <c r="T10" i="15"/>
  <c r="N10" i="15"/>
  <c r="H10" i="15"/>
  <c r="T9" i="15"/>
  <c r="N9" i="15"/>
  <c r="H9" i="15"/>
  <c r="T8" i="15"/>
  <c r="N8" i="15"/>
  <c r="H8" i="15"/>
  <c r="T7" i="15"/>
  <c r="N7" i="15"/>
  <c r="H7" i="15"/>
  <c r="U9" i="15" l="1"/>
  <c r="U20" i="15"/>
  <c r="C51" i="15"/>
  <c r="U30" i="15"/>
  <c r="U22" i="15"/>
  <c r="U35" i="15"/>
  <c r="U18" i="15"/>
  <c r="U10" i="15"/>
  <c r="U21" i="15"/>
  <c r="U36" i="15"/>
  <c r="U46" i="15"/>
  <c r="U16" i="15"/>
  <c r="U42" i="15"/>
  <c r="U17" i="15"/>
  <c r="U48" i="15"/>
  <c r="U47" i="15"/>
  <c r="U37" i="15"/>
  <c r="U14" i="15"/>
  <c r="U13" i="15"/>
  <c r="U8" i="15"/>
  <c r="U29" i="15"/>
  <c r="U23" i="15"/>
  <c r="U45" i="15"/>
  <c r="U43" i="15"/>
  <c r="U41" i="15"/>
  <c r="U27" i="15"/>
  <c r="U12" i="15"/>
  <c r="U7" i="15"/>
  <c r="U34" i="15"/>
  <c r="U26" i="15"/>
  <c r="U40" i="15"/>
  <c r="D49" i="14"/>
  <c r="E49" i="14"/>
  <c r="E50" i="14" s="1"/>
  <c r="E51" i="14" s="1"/>
  <c r="F49" i="14"/>
  <c r="F50" i="14" s="1"/>
  <c r="F51" i="14" s="1"/>
  <c r="G49" i="14"/>
  <c r="H49" i="14"/>
  <c r="I49" i="14"/>
  <c r="I50" i="14" s="1"/>
  <c r="I51" i="14" s="1"/>
  <c r="J49" i="14"/>
  <c r="J50" i="14" s="1"/>
  <c r="J51" i="14" s="1"/>
  <c r="K49" i="14"/>
  <c r="L49" i="14"/>
  <c r="M49" i="14"/>
  <c r="M50" i="14" s="1"/>
  <c r="M51" i="14" s="1"/>
  <c r="N49" i="14"/>
  <c r="N50" i="14" s="1"/>
  <c r="N51" i="14" s="1"/>
  <c r="O49" i="14"/>
  <c r="P49" i="14"/>
  <c r="Q49" i="14"/>
  <c r="Q50" i="14" s="1"/>
  <c r="Q51" i="14" s="1"/>
  <c r="R49" i="14"/>
  <c r="R50" i="14" s="1"/>
  <c r="R51" i="14" s="1"/>
  <c r="S49" i="14"/>
  <c r="T49" i="14"/>
  <c r="U49" i="14"/>
  <c r="U50" i="14" s="1"/>
  <c r="U51" i="14" s="1"/>
  <c r="D50" i="14"/>
  <c r="D51" i="14" s="1"/>
  <c r="G50" i="14"/>
  <c r="G51" i="14" s="1"/>
  <c r="H50" i="14"/>
  <c r="H51" i="14" s="1"/>
  <c r="K50" i="14"/>
  <c r="K51" i="14" s="1"/>
  <c r="L50" i="14"/>
  <c r="L51" i="14" s="1"/>
  <c r="O50" i="14"/>
  <c r="O51" i="14" s="1"/>
  <c r="P50" i="14"/>
  <c r="P51" i="14" s="1"/>
  <c r="S50" i="14"/>
  <c r="S51" i="14" s="1"/>
  <c r="T50" i="14"/>
  <c r="T51" i="14" s="1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D38" i="14"/>
  <c r="E38" i="14"/>
  <c r="E39" i="14" s="1"/>
  <c r="F38" i="14"/>
  <c r="F39" i="14" s="1"/>
  <c r="G38" i="14"/>
  <c r="H38" i="14"/>
  <c r="I38" i="14"/>
  <c r="I39" i="14" s="1"/>
  <c r="J38" i="14"/>
  <c r="J39" i="14" s="1"/>
  <c r="K38" i="14"/>
  <c r="L38" i="14"/>
  <c r="M38" i="14"/>
  <c r="M39" i="14" s="1"/>
  <c r="N38" i="14"/>
  <c r="N39" i="14" s="1"/>
  <c r="O38" i="14"/>
  <c r="P38" i="14"/>
  <c r="Q38" i="14"/>
  <c r="Q39" i="14" s="1"/>
  <c r="R38" i="14"/>
  <c r="R39" i="14" s="1"/>
  <c r="S38" i="14"/>
  <c r="T38" i="14"/>
  <c r="U38" i="14"/>
  <c r="U39" i="14" s="1"/>
  <c r="D39" i="14"/>
  <c r="G39" i="14"/>
  <c r="H39" i="14"/>
  <c r="K39" i="14"/>
  <c r="L39" i="14"/>
  <c r="O39" i="14"/>
  <c r="P39" i="14"/>
  <c r="S39" i="14"/>
  <c r="T39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D24" i="14"/>
  <c r="E24" i="14"/>
  <c r="E25" i="14" s="1"/>
  <c r="F24" i="14"/>
  <c r="F25" i="14" s="1"/>
  <c r="G24" i="14"/>
  <c r="H24" i="14"/>
  <c r="I24" i="14"/>
  <c r="I25" i="14" s="1"/>
  <c r="J24" i="14"/>
  <c r="J25" i="14" s="1"/>
  <c r="K24" i="14"/>
  <c r="L24" i="14"/>
  <c r="M24" i="14"/>
  <c r="M25" i="14" s="1"/>
  <c r="N24" i="14"/>
  <c r="N25" i="14" s="1"/>
  <c r="O24" i="14"/>
  <c r="P24" i="14"/>
  <c r="Q24" i="14"/>
  <c r="Q25" i="14" s="1"/>
  <c r="R24" i="14"/>
  <c r="R25" i="14" s="1"/>
  <c r="S24" i="14"/>
  <c r="T24" i="14"/>
  <c r="U24" i="14"/>
  <c r="U25" i="14" s="1"/>
  <c r="D25" i="14"/>
  <c r="G25" i="14"/>
  <c r="H25" i="14"/>
  <c r="K25" i="14"/>
  <c r="L25" i="14"/>
  <c r="O25" i="14"/>
  <c r="P25" i="14"/>
  <c r="S25" i="14"/>
  <c r="T25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U8" i="14"/>
  <c r="U9" i="14"/>
  <c r="U10" i="14"/>
  <c r="U12" i="14"/>
  <c r="U13" i="14"/>
  <c r="U14" i="14"/>
  <c r="U16" i="14"/>
  <c r="U17" i="14"/>
  <c r="U18" i="14"/>
  <c r="U20" i="14"/>
  <c r="U21" i="14"/>
  <c r="U22" i="14"/>
  <c r="U23" i="14"/>
  <c r="U26" i="14"/>
  <c r="U27" i="14"/>
  <c r="U29" i="14"/>
  <c r="U30" i="14"/>
  <c r="U31" i="14"/>
  <c r="U32" i="14"/>
  <c r="U34" i="14"/>
  <c r="U35" i="14"/>
  <c r="U36" i="14"/>
  <c r="U37" i="14"/>
  <c r="U40" i="14"/>
  <c r="U41" i="14"/>
  <c r="U42" i="14"/>
  <c r="U43" i="14"/>
  <c r="U45" i="14"/>
  <c r="U46" i="14"/>
  <c r="U47" i="14"/>
  <c r="U48" i="14"/>
  <c r="T8" i="14"/>
  <c r="T9" i="14"/>
  <c r="T10" i="14"/>
  <c r="T12" i="14"/>
  <c r="T13" i="14"/>
  <c r="T14" i="14"/>
  <c r="T16" i="14"/>
  <c r="T17" i="14"/>
  <c r="T18" i="14"/>
  <c r="T20" i="14"/>
  <c r="T21" i="14"/>
  <c r="T22" i="14"/>
  <c r="T23" i="14"/>
  <c r="T26" i="14"/>
  <c r="T27" i="14"/>
  <c r="T29" i="14"/>
  <c r="T30" i="14"/>
  <c r="T31" i="14"/>
  <c r="T32" i="14"/>
  <c r="T34" i="14"/>
  <c r="T35" i="14"/>
  <c r="T36" i="14"/>
  <c r="T37" i="14"/>
  <c r="T40" i="14"/>
  <c r="T41" i="14"/>
  <c r="T42" i="14"/>
  <c r="T43" i="14"/>
  <c r="T45" i="14"/>
  <c r="T46" i="14"/>
  <c r="T47" i="14"/>
  <c r="T48" i="14"/>
  <c r="N8" i="14"/>
  <c r="N9" i="14"/>
  <c r="N10" i="14"/>
  <c r="N12" i="14"/>
  <c r="N13" i="14"/>
  <c r="N14" i="14"/>
  <c r="N16" i="14"/>
  <c r="N17" i="14"/>
  <c r="N18" i="14"/>
  <c r="N20" i="14"/>
  <c r="N21" i="14"/>
  <c r="N22" i="14"/>
  <c r="N23" i="14"/>
  <c r="N26" i="14"/>
  <c r="N27" i="14"/>
  <c r="N29" i="14"/>
  <c r="N30" i="14"/>
  <c r="N31" i="14"/>
  <c r="N32" i="14"/>
  <c r="N34" i="14"/>
  <c r="N35" i="14"/>
  <c r="N36" i="14"/>
  <c r="N37" i="14"/>
  <c r="N40" i="14"/>
  <c r="N41" i="14"/>
  <c r="N42" i="14"/>
  <c r="N43" i="14"/>
  <c r="N45" i="14"/>
  <c r="N46" i="14"/>
  <c r="N47" i="14"/>
  <c r="N48" i="14"/>
  <c r="H8" i="14"/>
  <c r="H9" i="14"/>
  <c r="H10" i="14"/>
  <c r="H12" i="14"/>
  <c r="H13" i="14"/>
  <c r="H14" i="14"/>
  <c r="H16" i="14"/>
  <c r="H17" i="14"/>
  <c r="H18" i="14"/>
  <c r="H20" i="14"/>
  <c r="H21" i="14"/>
  <c r="H22" i="14"/>
  <c r="H23" i="14"/>
  <c r="H26" i="14"/>
  <c r="H27" i="14"/>
  <c r="H29" i="14"/>
  <c r="H30" i="14"/>
  <c r="H31" i="14"/>
  <c r="H32" i="14"/>
  <c r="H34" i="14"/>
  <c r="H35" i="14"/>
  <c r="H36" i="14"/>
  <c r="H37" i="14"/>
  <c r="H40" i="14"/>
  <c r="H41" i="14"/>
  <c r="H42" i="14"/>
  <c r="H43" i="14"/>
  <c r="H45" i="14"/>
  <c r="H46" i="14"/>
  <c r="H47" i="14"/>
  <c r="H48" i="14"/>
  <c r="C51" i="14" l="1"/>
  <c r="C50" i="14"/>
  <c r="C49" i="14"/>
  <c r="C44" i="14"/>
  <c r="C39" i="14"/>
  <c r="C38" i="14"/>
  <c r="C33" i="14"/>
  <c r="C28" i="14"/>
  <c r="C25" i="14"/>
  <c r="C24" i="14"/>
  <c r="C19" i="14"/>
  <c r="C15" i="14"/>
  <c r="C11" i="14"/>
  <c r="U7" i="14"/>
  <c r="T7" i="14"/>
  <c r="N7" i="14"/>
  <c r="H7" i="14"/>
  <c r="H57" i="15" l="1"/>
  <c r="H56" i="15"/>
  <c r="L59" i="15" s="1"/>
  <c r="H58" i="15"/>
  <c r="Q52" i="14"/>
  <c r="Q53" i="14"/>
  <c r="M52" i="14"/>
  <c r="M53" i="14"/>
  <c r="K52" i="14"/>
  <c r="K53" i="14"/>
  <c r="G52" i="14"/>
  <c r="G53" i="14"/>
  <c r="E52" i="14"/>
  <c r="E53" i="14"/>
  <c r="H61" i="15" l="1"/>
  <c r="G63" i="15"/>
  <c r="I60" i="15"/>
  <c r="S8" i="13"/>
  <c r="S9" i="13"/>
  <c r="S10" i="13"/>
  <c r="S12" i="13"/>
  <c r="S13" i="13"/>
  <c r="S14" i="13"/>
  <c r="S16" i="13"/>
  <c r="S17" i="13"/>
  <c r="S18" i="13"/>
  <c r="S20" i="13"/>
  <c r="S21" i="13"/>
  <c r="S22" i="13"/>
  <c r="S23" i="13"/>
  <c r="S26" i="13"/>
  <c r="S27" i="13"/>
  <c r="S29" i="13"/>
  <c r="S30" i="13"/>
  <c r="S31" i="13"/>
  <c r="S32" i="13"/>
  <c r="S34" i="13"/>
  <c r="S35" i="13"/>
  <c r="S36" i="13"/>
  <c r="S37" i="13"/>
  <c r="S40" i="13"/>
  <c r="S41" i="13"/>
  <c r="S42" i="13"/>
  <c r="S43" i="13"/>
  <c r="S45" i="13"/>
  <c r="S46" i="13"/>
  <c r="S47" i="13"/>
  <c r="S48" i="13"/>
  <c r="Q8" i="13"/>
  <c r="Q9" i="13"/>
  <c r="Q10" i="13"/>
  <c r="Q12" i="13"/>
  <c r="Q13" i="13"/>
  <c r="Q14" i="13"/>
  <c r="Q16" i="13"/>
  <c r="Q17" i="13"/>
  <c r="Q18" i="13"/>
  <c r="Q20" i="13"/>
  <c r="Q21" i="13"/>
  <c r="Q22" i="13"/>
  <c r="Q23" i="13"/>
  <c r="Q26" i="13"/>
  <c r="Q27" i="13"/>
  <c r="Q29" i="13"/>
  <c r="Q30" i="13"/>
  <c r="Q31" i="13"/>
  <c r="Q32" i="13"/>
  <c r="Q34" i="13"/>
  <c r="Q35" i="13"/>
  <c r="Q36" i="13"/>
  <c r="Q37" i="13"/>
  <c r="Q40" i="13"/>
  <c r="Q41" i="13"/>
  <c r="Q42" i="13"/>
  <c r="Q43" i="13"/>
  <c r="Q45" i="13"/>
  <c r="Q46" i="13"/>
  <c r="Q47" i="13"/>
  <c r="Q48" i="13"/>
  <c r="Q52" i="13"/>
  <c r="Q53" i="13"/>
  <c r="M8" i="13"/>
  <c r="M9" i="13"/>
  <c r="M10" i="13"/>
  <c r="M12" i="13"/>
  <c r="M13" i="13"/>
  <c r="M14" i="13"/>
  <c r="M16" i="13"/>
  <c r="M17" i="13"/>
  <c r="M18" i="13"/>
  <c r="M20" i="13"/>
  <c r="M21" i="13"/>
  <c r="M22" i="13"/>
  <c r="M23" i="13"/>
  <c r="M26" i="13"/>
  <c r="M27" i="13"/>
  <c r="M29" i="13"/>
  <c r="M30" i="13"/>
  <c r="M31" i="13"/>
  <c r="M32" i="13"/>
  <c r="M34" i="13"/>
  <c r="M35" i="13"/>
  <c r="M36" i="13"/>
  <c r="M37" i="13"/>
  <c r="M40" i="13"/>
  <c r="M41" i="13"/>
  <c r="M42" i="13"/>
  <c r="M43" i="13"/>
  <c r="M45" i="13"/>
  <c r="M46" i="13"/>
  <c r="M47" i="13"/>
  <c r="M48" i="13"/>
  <c r="K8" i="13"/>
  <c r="K9" i="13"/>
  <c r="K10" i="13"/>
  <c r="K12" i="13"/>
  <c r="K13" i="13"/>
  <c r="K14" i="13"/>
  <c r="K16" i="13"/>
  <c r="K17" i="13"/>
  <c r="K18" i="13"/>
  <c r="K20" i="13"/>
  <c r="K21" i="13"/>
  <c r="K22" i="13"/>
  <c r="K23" i="13"/>
  <c r="K26" i="13"/>
  <c r="K27" i="13"/>
  <c r="K29" i="13"/>
  <c r="K30" i="13"/>
  <c r="K31" i="13"/>
  <c r="K32" i="13"/>
  <c r="K34" i="13"/>
  <c r="K35" i="13"/>
  <c r="K36" i="13"/>
  <c r="K37" i="13"/>
  <c r="K40" i="13"/>
  <c r="K41" i="13"/>
  <c r="K42" i="13"/>
  <c r="K43" i="13"/>
  <c r="K45" i="13"/>
  <c r="K46" i="13"/>
  <c r="K47" i="13"/>
  <c r="K48" i="13"/>
  <c r="K52" i="13"/>
  <c r="K53" i="13"/>
  <c r="G8" i="13"/>
  <c r="G9" i="13"/>
  <c r="G10" i="13"/>
  <c r="G12" i="13"/>
  <c r="G13" i="13"/>
  <c r="G14" i="13"/>
  <c r="G16" i="13"/>
  <c r="G17" i="13"/>
  <c r="G18" i="13"/>
  <c r="G20" i="13"/>
  <c r="G21" i="13"/>
  <c r="G22" i="13"/>
  <c r="G23" i="13"/>
  <c r="G26" i="13"/>
  <c r="G27" i="13"/>
  <c r="G29" i="13"/>
  <c r="G30" i="13"/>
  <c r="G31" i="13"/>
  <c r="G32" i="13"/>
  <c r="G34" i="13"/>
  <c r="G35" i="13"/>
  <c r="G36" i="13"/>
  <c r="G37" i="13"/>
  <c r="G40" i="13"/>
  <c r="G41" i="13"/>
  <c r="G42" i="13"/>
  <c r="G43" i="13"/>
  <c r="G45" i="13"/>
  <c r="G46" i="13"/>
  <c r="G47" i="13"/>
  <c r="G48" i="13"/>
  <c r="E8" i="13"/>
  <c r="E9" i="13"/>
  <c r="E10" i="13"/>
  <c r="E12" i="13"/>
  <c r="E13" i="13"/>
  <c r="E14" i="13"/>
  <c r="E16" i="13"/>
  <c r="E17" i="13"/>
  <c r="E18" i="13"/>
  <c r="E20" i="13"/>
  <c r="E21" i="13"/>
  <c r="E22" i="13"/>
  <c r="E23" i="13"/>
  <c r="E26" i="13"/>
  <c r="E27" i="13"/>
  <c r="E29" i="13"/>
  <c r="E30" i="13"/>
  <c r="E31" i="13"/>
  <c r="E32" i="13"/>
  <c r="E34" i="13"/>
  <c r="E35" i="13"/>
  <c r="E36" i="13"/>
  <c r="E37" i="13"/>
  <c r="E40" i="13"/>
  <c r="E41" i="13"/>
  <c r="E42" i="13"/>
  <c r="E43" i="13"/>
  <c r="E45" i="13"/>
  <c r="E46" i="13"/>
  <c r="E47" i="13"/>
  <c r="E48" i="13"/>
  <c r="E52" i="13"/>
  <c r="E53" i="13"/>
  <c r="D49" i="13" l="1"/>
  <c r="F49" i="13"/>
  <c r="G49" i="13" s="1"/>
  <c r="J49" i="13"/>
  <c r="K49" i="13" s="1"/>
  <c r="L49" i="13"/>
  <c r="P49" i="13"/>
  <c r="R49" i="13"/>
  <c r="S49" i="13" s="1"/>
  <c r="D44" i="13"/>
  <c r="E44" i="13" s="1"/>
  <c r="F44" i="13"/>
  <c r="G44" i="13" s="1"/>
  <c r="J44" i="13"/>
  <c r="K44" i="13" s="1"/>
  <c r="L44" i="13"/>
  <c r="M44" i="13" s="1"/>
  <c r="P44" i="13"/>
  <c r="Q44" i="13" s="1"/>
  <c r="R44" i="13"/>
  <c r="S44" i="13" s="1"/>
  <c r="D38" i="13"/>
  <c r="E38" i="13" s="1"/>
  <c r="F38" i="13"/>
  <c r="G38" i="13" s="1"/>
  <c r="J38" i="13"/>
  <c r="K38" i="13" s="1"/>
  <c r="L38" i="13"/>
  <c r="M38" i="13" s="1"/>
  <c r="P38" i="13"/>
  <c r="Q38" i="13" s="1"/>
  <c r="R38" i="13"/>
  <c r="S38" i="13" s="1"/>
  <c r="D33" i="13"/>
  <c r="E33" i="13" s="1"/>
  <c r="F33" i="13"/>
  <c r="G33" i="13" s="1"/>
  <c r="J33" i="13"/>
  <c r="K33" i="13" s="1"/>
  <c r="L33" i="13"/>
  <c r="M33" i="13" s="1"/>
  <c r="P33" i="13"/>
  <c r="Q33" i="13" s="1"/>
  <c r="R33" i="13"/>
  <c r="S33" i="13" s="1"/>
  <c r="D28" i="13"/>
  <c r="E28" i="13" s="1"/>
  <c r="F28" i="13"/>
  <c r="G28" i="13" s="1"/>
  <c r="J28" i="13"/>
  <c r="K28" i="13" s="1"/>
  <c r="L28" i="13"/>
  <c r="M28" i="13" s="1"/>
  <c r="P28" i="13"/>
  <c r="Q28" i="13" s="1"/>
  <c r="R28" i="13"/>
  <c r="S28" i="13" s="1"/>
  <c r="D24" i="13"/>
  <c r="E24" i="13" s="1"/>
  <c r="F24" i="13"/>
  <c r="J24" i="13"/>
  <c r="L24" i="13"/>
  <c r="M24" i="13" s="1"/>
  <c r="P24" i="13"/>
  <c r="Q24" i="13" s="1"/>
  <c r="R24" i="13"/>
  <c r="L25" i="13"/>
  <c r="M25" i="13" s="1"/>
  <c r="D19" i="13"/>
  <c r="E19" i="13" s="1"/>
  <c r="F19" i="13"/>
  <c r="G19" i="13" s="1"/>
  <c r="J19" i="13"/>
  <c r="K19" i="13" s="1"/>
  <c r="L19" i="13"/>
  <c r="M19" i="13" s="1"/>
  <c r="P19" i="13"/>
  <c r="Q19" i="13" s="1"/>
  <c r="R19" i="13"/>
  <c r="S19" i="13" s="1"/>
  <c r="D15" i="13"/>
  <c r="E15" i="13" s="1"/>
  <c r="F15" i="13"/>
  <c r="G15" i="13" s="1"/>
  <c r="J15" i="13"/>
  <c r="K15" i="13" s="1"/>
  <c r="L15" i="13"/>
  <c r="M15" i="13" s="1"/>
  <c r="P15" i="13"/>
  <c r="Q15" i="13" s="1"/>
  <c r="R15" i="13"/>
  <c r="S15" i="13" s="1"/>
  <c r="D11" i="13"/>
  <c r="E11" i="13" s="1"/>
  <c r="F11" i="13"/>
  <c r="G11" i="13" s="1"/>
  <c r="J11" i="13"/>
  <c r="K11" i="13" s="1"/>
  <c r="L11" i="13"/>
  <c r="M11" i="13" s="1"/>
  <c r="P11" i="13"/>
  <c r="Q11" i="13" s="1"/>
  <c r="R11" i="13"/>
  <c r="S11" i="13" s="1"/>
  <c r="H56" i="14" l="1"/>
  <c r="H57" i="14"/>
  <c r="P25" i="13"/>
  <c r="Q25" i="13" s="1"/>
  <c r="J39" i="13"/>
  <c r="K39" i="13" s="1"/>
  <c r="J50" i="13"/>
  <c r="K50" i="13" s="1"/>
  <c r="L50" i="13"/>
  <c r="M50" i="13" s="1"/>
  <c r="M49" i="13"/>
  <c r="R39" i="13"/>
  <c r="S39" i="13" s="1"/>
  <c r="F39" i="13"/>
  <c r="G39" i="13" s="1"/>
  <c r="F50" i="13"/>
  <c r="G50" i="13" s="1"/>
  <c r="D25" i="13"/>
  <c r="E25" i="13" s="1"/>
  <c r="J25" i="13"/>
  <c r="K25" i="13" s="1"/>
  <c r="K24" i="13"/>
  <c r="P39" i="13"/>
  <c r="Q39" i="13" s="1"/>
  <c r="D39" i="13"/>
  <c r="E39" i="13" s="1"/>
  <c r="R25" i="13"/>
  <c r="S25" i="13" s="1"/>
  <c r="S24" i="13"/>
  <c r="F25" i="13"/>
  <c r="G25" i="13" s="1"/>
  <c r="G24" i="13"/>
  <c r="L39" i="13"/>
  <c r="M39" i="13" s="1"/>
  <c r="R50" i="13"/>
  <c r="S50" i="13" s="1"/>
  <c r="P50" i="13"/>
  <c r="Q50" i="13" s="1"/>
  <c r="Q49" i="13"/>
  <c r="D50" i="13"/>
  <c r="E50" i="13" s="1"/>
  <c r="E49" i="13"/>
  <c r="P51" i="13"/>
  <c r="L51" i="13"/>
  <c r="S7" i="13"/>
  <c r="Q7" i="13"/>
  <c r="M52" i="13"/>
  <c r="M53" i="13"/>
  <c r="M7" i="13"/>
  <c r="K7" i="13"/>
  <c r="G52" i="13"/>
  <c r="G53" i="13"/>
  <c r="G7" i="13"/>
  <c r="E7" i="13"/>
  <c r="L59" i="14" l="1"/>
  <c r="G63" i="14"/>
  <c r="I60" i="14"/>
  <c r="H66" i="14"/>
  <c r="H61" i="14"/>
  <c r="M51" i="13"/>
  <c r="D51" i="13"/>
  <c r="R51" i="13"/>
  <c r="Q51" i="13"/>
  <c r="F51" i="13"/>
  <c r="J51" i="13"/>
  <c r="D49" i="12"/>
  <c r="E49" i="12"/>
  <c r="E50" i="12" s="1"/>
  <c r="F49" i="12"/>
  <c r="F50" i="12" s="1"/>
  <c r="G49" i="12"/>
  <c r="J49" i="12"/>
  <c r="J50" i="12" s="1"/>
  <c r="K49" i="12"/>
  <c r="L49" i="12"/>
  <c r="M49" i="12"/>
  <c r="M50" i="12" s="1"/>
  <c r="P49" i="12"/>
  <c r="Q49" i="12"/>
  <c r="Q50" i="12" s="1"/>
  <c r="R49" i="12"/>
  <c r="R50" i="12" s="1"/>
  <c r="S49" i="12"/>
  <c r="D50" i="12"/>
  <c r="G50" i="12"/>
  <c r="K50" i="12"/>
  <c r="L50" i="12"/>
  <c r="P50" i="12"/>
  <c r="S50" i="12"/>
  <c r="D44" i="12"/>
  <c r="E44" i="12"/>
  <c r="F44" i="12"/>
  <c r="G44" i="12"/>
  <c r="J44" i="12"/>
  <c r="K44" i="12"/>
  <c r="L44" i="12"/>
  <c r="M44" i="12"/>
  <c r="P44" i="12"/>
  <c r="Q44" i="12"/>
  <c r="R44" i="12"/>
  <c r="S44" i="12"/>
  <c r="D38" i="12"/>
  <c r="E38" i="12"/>
  <c r="E39" i="12" s="1"/>
  <c r="F38" i="12"/>
  <c r="F39" i="12" s="1"/>
  <c r="G38" i="12"/>
  <c r="J38" i="12"/>
  <c r="J39" i="12" s="1"/>
  <c r="K38" i="12"/>
  <c r="L38" i="12"/>
  <c r="M38" i="12"/>
  <c r="M39" i="12" s="1"/>
  <c r="P38" i="12"/>
  <c r="Q38" i="12"/>
  <c r="Q39" i="12" s="1"/>
  <c r="R38" i="12"/>
  <c r="R39" i="12" s="1"/>
  <c r="S38" i="12"/>
  <c r="D39" i="12"/>
  <c r="G39" i="12"/>
  <c r="K39" i="12"/>
  <c r="L39" i="12"/>
  <c r="P39" i="12"/>
  <c r="S39" i="12"/>
  <c r="D33" i="12"/>
  <c r="E33" i="12"/>
  <c r="F33" i="12"/>
  <c r="G33" i="12"/>
  <c r="J33" i="12"/>
  <c r="K33" i="12"/>
  <c r="L33" i="12"/>
  <c r="M33" i="12"/>
  <c r="P33" i="12"/>
  <c r="Q33" i="12"/>
  <c r="R33" i="12"/>
  <c r="S33" i="12"/>
  <c r="D28" i="12"/>
  <c r="E28" i="12"/>
  <c r="F28" i="12"/>
  <c r="G28" i="12"/>
  <c r="J28" i="12"/>
  <c r="K28" i="12"/>
  <c r="L28" i="12"/>
  <c r="M28" i="12"/>
  <c r="P28" i="12"/>
  <c r="Q28" i="12"/>
  <c r="R28" i="12"/>
  <c r="S28" i="12"/>
  <c r="D24" i="12"/>
  <c r="E24" i="12"/>
  <c r="E25" i="12" s="1"/>
  <c r="F24" i="12"/>
  <c r="F25" i="12" s="1"/>
  <c r="G24" i="12"/>
  <c r="J24" i="12"/>
  <c r="J25" i="12" s="1"/>
  <c r="K24" i="12"/>
  <c r="L24" i="12"/>
  <c r="M24" i="12"/>
  <c r="M25" i="12" s="1"/>
  <c r="P24" i="12"/>
  <c r="Q24" i="12"/>
  <c r="Q25" i="12" s="1"/>
  <c r="R24" i="12"/>
  <c r="S24" i="12"/>
  <c r="D25" i="12"/>
  <c r="G25" i="12"/>
  <c r="K25" i="12"/>
  <c r="L25" i="12"/>
  <c r="P25" i="12"/>
  <c r="D19" i="12"/>
  <c r="E19" i="12"/>
  <c r="F19" i="12"/>
  <c r="G19" i="12"/>
  <c r="J19" i="12"/>
  <c r="K19" i="12"/>
  <c r="L19" i="12"/>
  <c r="M19" i="12"/>
  <c r="P19" i="12"/>
  <c r="Q19" i="12"/>
  <c r="R19" i="12"/>
  <c r="S19" i="12"/>
  <c r="D15" i="12"/>
  <c r="E15" i="12"/>
  <c r="F15" i="12"/>
  <c r="G15" i="12"/>
  <c r="J15" i="12"/>
  <c r="K15" i="12"/>
  <c r="L15" i="12"/>
  <c r="M15" i="12"/>
  <c r="P15" i="12"/>
  <c r="Q15" i="12"/>
  <c r="R15" i="12"/>
  <c r="D11" i="12"/>
  <c r="E11" i="12"/>
  <c r="F11" i="12"/>
  <c r="G11" i="12"/>
  <c r="J11" i="12"/>
  <c r="K11" i="12"/>
  <c r="L11" i="12"/>
  <c r="M11" i="12"/>
  <c r="P11" i="12"/>
  <c r="Q11" i="12"/>
  <c r="R11" i="12"/>
  <c r="S11" i="12"/>
  <c r="G51" i="13" l="1"/>
  <c r="K51" i="13"/>
  <c r="S51" i="13"/>
  <c r="E51" i="13"/>
  <c r="L51" i="12"/>
  <c r="M51" i="12"/>
  <c r="K51" i="12"/>
  <c r="F51" i="12"/>
  <c r="G51" i="12"/>
  <c r="Q51" i="12"/>
  <c r="E51" i="12"/>
  <c r="P51" i="12"/>
  <c r="D51" i="12"/>
  <c r="J51" i="12"/>
  <c r="R25" i="12"/>
  <c r="R51" i="12" s="1"/>
  <c r="S8" i="12"/>
  <c r="S9" i="12"/>
  <c r="S10" i="12"/>
  <c r="S12" i="12"/>
  <c r="S13" i="12"/>
  <c r="S14" i="12"/>
  <c r="S16" i="12"/>
  <c r="S17" i="12"/>
  <c r="S18" i="12"/>
  <c r="S20" i="12"/>
  <c r="S21" i="12"/>
  <c r="S22" i="12"/>
  <c r="S23" i="12"/>
  <c r="S26" i="12"/>
  <c r="S27" i="12"/>
  <c r="S29" i="12"/>
  <c r="S30" i="12"/>
  <c r="S31" i="12"/>
  <c r="S32" i="12"/>
  <c r="S34" i="12"/>
  <c r="S35" i="12"/>
  <c r="S36" i="12"/>
  <c r="S37" i="12"/>
  <c r="S40" i="12"/>
  <c r="S41" i="12"/>
  <c r="S42" i="12"/>
  <c r="S43" i="12"/>
  <c r="S45" i="12"/>
  <c r="S46" i="12"/>
  <c r="S47" i="12"/>
  <c r="S48" i="12"/>
  <c r="Q8" i="12"/>
  <c r="Q9" i="12"/>
  <c r="Q10" i="12"/>
  <c r="Q12" i="12"/>
  <c r="Q13" i="12"/>
  <c r="Q14" i="12"/>
  <c r="Q16" i="12"/>
  <c r="Q17" i="12"/>
  <c r="Q18" i="12"/>
  <c r="Q20" i="12"/>
  <c r="Q21" i="12"/>
  <c r="Q22" i="12"/>
  <c r="Q23" i="12"/>
  <c r="Q26" i="12"/>
  <c r="Q27" i="12"/>
  <c r="Q29" i="12"/>
  <c r="Q30" i="12"/>
  <c r="Q31" i="12"/>
  <c r="Q32" i="12"/>
  <c r="Q34" i="12"/>
  <c r="Q35" i="12"/>
  <c r="Q36" i="12"/>
  <c r="Q37" i="12"/>
  <c r="Q40" i="12"/>
  <c r="Q41" i="12"/>
  <c r="Q42" i="12"/>
  <c r="Q43" i="12"/>
  <c r="Q45" i="12"/>
  <c r="Q46" i="12"/>
  <c r="Q47" i="12"/>
  <c r="Q48" i="12"/>
  <c r="Q52" i="12"/>
  <c r="Q53" i="12"/>
  <c r="M8" i="12"/>
  <c r="M9" i="12"/>
  <c r="M10" i="12"/>
  <c r="M12" i="12"/>
  <c r="M13" i="12"/>
  <c r="M14" i="12"/>
  <c r="M16" i="12"/>
  <c r="M17" i="12"/>
  <c r="M18" i="12"/>
  <c r="M20" i="12"/>
  <c r="M21" i="12"/>
  <c r="M22" i="12"/>
  <c r="M23" i="12"/>
  <c r="M26" i="12"/>
  <c r="M27" i="12"/>
  <c r="M29" i="12"/>
  <c r="M30" i="12"/>
  <c r="M31" i="12"/>
  <c r="M32" i="12"/>
  <c r="M34" i="12"/>
  <c r="M35" i="12"/>
  <c r="M36" i="12"/>
  <c r="M37" i="12"/>
  <c r="M40" i="12"/>
  <c r="M41" i="12"/>
  <c r="M42" i="12"/>
  <c r="M43" i="12"/>
  <c r="M45" i="12"/>
  <c r="M46" i="12"/>
  <c r="M47" i="12"/>
  <c r="M48" i="12"/>
  <c r="M52" i="12"/>
  <c r="M53" i="12"/>
  <c r="K8" i="12"/>
  <c r="K9" i="12"/>
  <c r="K10" i="12"/>
  <c r="K12" i="12"/>
  <c r="K13" i="12"/>
  <c r="K14" i="12"/>
  <c r="K16" i="12"/>
  <c r="K17" i="12"/>
  <c r="K18" i="12"/>
  <c r="K20" i="12"/>
  <c r="K21" i="12"/>
  <c r="K22" i="12"/>
  <c r="K23" i="12"/>
  <c r="K26" i="12"/>
  <c r="K27" i="12"/>
  <c r="K29" i="12"/>
  <c r="K30" i="12"/>
  <c r="K31" i="12"/>
  <c r="K32" i="12"/>
  <c r="K34" i="12"/>
  <c r="K35" i="12"/>
  <c r="K36" i="12"/>
  <c r="K37" i="12"/>
  <c r="K40" i="12"/>
  <c r="K41" i="12"/>
  <c r="K42" i="12"/>
  <c r="K43" i="12"/>
  <c r="K45" i="12"/>
  <c r="K46" i="12"/>
  <c r="K47" i="12"/>
  <c r="K48" i="12"/>
  <c r="G8" i="12"/>
  <c r="G9" i="12"/>
  <c r="G10" i="12"/>
  <c r="G12" i="12"/>
  <c r="G13" i="12"/>
  <c r="G14" i="12"/>
  <c r="G16" i="12"/>
  <c r="G17" i="12"/>
  <c r="G18" i="12"/>
  <c r="G20" i="12"/>
  <c r="G21" i="12"/>
  <c r="G22" i="12"/>
  <c r="G23" i="12"/>
  <c r="G26" i="12"/>
  <c r="G27" i="12"/>
  <c r="G29" i="12"/>
  <c r="G30" i="12"/>
  <c r="G31" i="12"/>
  <c r="G32" i="12"/>
  <c r="G34" i="12"/>
  <c r="G35" i="12"/>
  <c r="G36" i="12"/>
  <c r="G37" i="12"/>
  <c r="G40" i="12"/>
  <c r="G41" i="12"/>
  <c r="G42" i="12"/>
  <c r="G43" i="12"/>
  <c r="G45" i="12"/>
  <c r="G46" i="12"/>
  <c r="G47" i="12"/>
  <c r="G48" i="12"/>
  <c r="G52" i="12"/>
  <c r="G53" i="12"/>
  <c r="E8" i="12"/>
  <c r="E9" i="12"/>
  <c r="E10" i="12"/>
  <c r="E12" i="12"/>
  <c r="E13" i="12"/>
  <c r="E14" i="12"/>
  <c r="E16" i="12"/>
  <c r="E17" i="12"/>
  <c r="E18" i="12"/>
  <c r="E20" i="12"/>
  <c r="E21" i="12"/>
  <c r="E22" i="12"/>
  <c r="E23" i="12"/>
  <c r="E26" i="12"/>
  <c r="E27" i="12"/>
  <c r="E29" i="12"/>
  <c r="E30" i="12"/>
  <c r="E31" i="12"/>
  <c r="E32" i="12"/>
  <c r="E34" i="12"/>
  <c r="E35" i="12"/>
  <c r="E36" i="12"/>
  <c r="E37" i="12"/>
  <c r="E40" i="12"/>
  <c r="E41" i="12"/>
  <c r="E42" i="12"/>
  <c r="E43" i="12"/>
  <c r="E45" i="12"/>
  <c r="E46" i="12"/>
  <c r="E47" i="12"/>
  <c r="E48" i="12"/>
  <c r="E52" i="12"/>
  <c r="E53" i="12"/>
  <c r="S7" i="12"/>
  <c r="Q7" i="12"/>
  <c r="M7" i="12"/>
  <c r="K7" i="12"/>
  <c r="G7" i="12"/>
  <c r="E7" i="12"/>
  <c r="H56" i="13" l="1"/>
  <c r="G63" i="13" s="1"/>
  <c r="S15" i="12"/>
  <c r="D49" i="11"/>
  <c r="E49" i="11"/>
  <c r="E50" i="11" s="1"/>
  <c r="F49" i="11"/>
  <c r="F50" i="11" s="1"/>
  <c r="G49" i="11"/>
  <c r="J49" i="11"/>
  <c r="J50" i="11" s="1"/>
  <c r="K49" i="11"/>
  <c r="L49" i="11"/>
  <c r="M49" i="11"/>
  <c r="M50" i="11" s="1"/>
  <c r="M51" i="11" s="1"/>
  <c r="P49" i="11"/>
  <c r="Q49" i="11"/>
  <c r="Q50" i="11" s="1"/>
  <c r="R49" i="11"/>
  <c r="R50" i="11" s="1"/>
  <c r="R51" i="11" s="1"/>
  <c r="S49" i="11"/>
  <c r="D50" i="11"/>
  <c r="G50" i="11"/>
  <c r="K50" i="11"/>
  <c r="L50" i="11"/>
  <c r="L51" i="11" s="1"/>
  <c r="P50" i="11"/>
  <c r="S50" i="11"/>
  <c r="S51" i="11" s="1"/>
  <c r="D44" i="11"/>
  <c r="E44" i="11"/>
  <c r="F44" i="11"/>
  <c r="G44" i="11"/>
  <c r="J44" i="11"/>
  <c r="K44" i="11"/>
  <c r="L44" i="11"/>
  <c r="M44" i="11"/>
  <c r="P44" i="11"/>
  <c r="Q44" i="11"/>
  <c r="R44" i="11"/>
  <c r="S44" i="11"/>
  <c r="D38" i="11"/>
  <c r="E38" i="11"/>
  <c r="E39" i="11" s="1"/>
  <c r="F38" i="11"/>
  <c r="F39" i="11" s="1"/>
  <c r="G38" i="11"/>
  <c r="J38" i="11"/>
  <c r="J39" i="11" s="1"/>
  <c r="K38" i="11"/>
  <c r="L38" i="11"/>
  <c r="M38" i="11"/>
  <c r="M39" i="11" s="1"/>
  <c r="P38" i="11"/>
  <c r="Q38" i="11"/>
  <c r="Q39" i="11" s="1"/>
  <c r="R38" i="11"/>
  <c r="R39" i="11" s="1"/>
  <c r="S38" i="11"/>
  <c r="D39" i="11"/>
  <c r="G39" i="11"/>
  <c r="K39" i="11"/>
  <c r="L39" i="11"/>
  <c r="P39" i="11"/>
  <c r="S39" i="11"/>
  <c r="D33" i="11"/>
  <c r="E33" i="11"/>
  <c r="F33" i="11"/>
  <c r="G33" i="11"/>
  <c r="J33" i="11"/>
  <c r="K33" i="11"/>
  <c r="L33" i="11"/>
  <c r="M33" i="11"/>
  <c r="P33" i="11"/>
  <c r="Q33" i="11"/>
  <c r="R33" i="11"/>
  <c r="S33" i="11"/>
  <c r="D28" i="11"/>
  <c r="E28" i="11"/>
  <c r="F28" i="11"/>
  <c r="G28" i="11"/>
  <c r="J28" i="11"/>
  <c r="K28" i="11"/>
  <c r="L28" i="11"/>
  <c r="M28" i="11"/>
  <c r="P28" i="11"/>
  <c r="Q28" i="11"/>
  <c r="R28" i="11"/>
  <c r="S28" i="11"/>
  <c r="D24" i="11"/>
  <c r="E24" i="11"/>
  <c r="F24" i="11"/>
  <c r="G24" i="11"/>
  <c r="J24" i="11"/>
  <c r="K24" i="11"/>
  <c r="L24" i="11"/>
  <c r="M24" i="11"/>
  <c r="M25" i="11" s="1"/>
  <c r="P24" i="11"/>
  <c r="Q24" i="11"/>
  <c r="R24" i="11"/>
  <c r="R25" i="11" s="1"/>
  <c r="S24" i="11"/>
  <c r="L25" i="11"/>
  <c r="S25" i="11"/>
  <c r="D19" i="11"/>
  <c r="D25" i="11" s="1"/>
  <c r="F19" i="11"/>
  <c r="J19" i="11"/>
  <c r="L19" i="11"/>
  <c r="M19" i="11"/>
  <c r="P19" i="11"/>
  <c r="P25" i="11" s="1"/>
  <c r="R19" i="11"/>
  <c r="S19" i="11"/>
  <c r="D15" i="11"/>
  <c r="E15" i="11"/>
  <c r="F15" i="11"/>
  <c r="G15" i="11"/>
  <c r="J15" i="11"/>
  <c r="K15" i="11"/>
  <c r="L15" i="11"/>
  <c r="M15" i="11"/>
  <c r="P15" i="11"/>
  <c r="Q15" i="11"/>
  <c r="R15" i="11"/>
  <c r="S15" i="11"/>
  <c r="D11" i="11"/>
  <c r="E11" i="11"/>
  <c r="F11" i="11"/>
  <c r="G11" i="11"/>
  <c r="J11" i="11"/>
  <c r="K11" i="11"/>
  <c r="L11" i="11"/>
  <c r="M11" i="11"/>
  <c r="P11" i="11"/>
  <c r="Q11" i="11"/>
  <c r="R11" i="11"/>
  <c r="S11" i="11"/>
  <c r="S8" i="11"/>
  <c r="S9" i="11"/>
  <c r="S10" i="11"/>
  <c r="S12" i="11"/>
  <c r="S13" i="11"/>
  <c r="S14" i="11"/>
  <c r="S16" i="11"/>
  <c r="S17" i="11"/>
  <c r="S18" i="11"/>
  <c r="S20" i="11"/>
  <c r="S21" i="11"/>
  <c r="S22" i="11"/>
  <c r="S23" i="11"/>
  <c r="S26" i="11"/>
  <c r="S27" i="11"/>
  <c r="S29" i="11"/>
  <c r="S30" i="11"/>
  <c r="S31" i="11"/>
  <c r="S32" i="11"/>
  <c r="S34" i="11"/>
  <c r="S35" i="11"/>
  <c r="S36" i="11"/>
  <c r="S37" i="11"/>
  <c r="S40" i="11"/>
  <c r="S41" i="11"/>
  <c r="S42" i="11"/>
  <c r="S43" i="11"/>
  <c r="S45" i="11"/>
  <c r="S46" i="11"/>
  <c r="S47" i="11"/>
  <c r="S48" i="11"/>
  <c r="Q8" i="11"/>
  <c r="Q9" i="11"/>
  <c r="Q10" i="11"/>
  <c r="Q12" i="11"/>
  <c r="Q13" i="11"/>
  <c r="Q14" i="11"/>
  <c r="Q16" i="11"/>
  <c r="Q19" i="11" s="1"/>
  <c r="Q17" i="11"/>
  <c r="Q18" i="11"/>
  <c r="Q20" i="11"/>
  <c r="Q21" i="11"/>
  <c r="Q22" i="11"/>
  <c r="Q23" i="11"/>
  <c r="Q26" i="11"/>
  <c r="Q27" i="11"/>
  <c r="Q29" i="11"/>
  <c r="Q30" i="11"/>
  <c r="Q31" i="11"/>
  <c r="Q32" i="11"/>
  <c r="Q34" i="11"/>
  <c r="Q35" i="11"/>
  <c r="Q36" i="11"/>
  <c r="Q37" i="11"/>
  <c r="Q40" i="11"/>
  <c r="Q41" i="11"/>
  <c r="Q42" i="11"/>
  <c r="Q43" i="11"/>
  <c r="Q45" i="11"/>
  <c r="Q46" i="11"/>
  <c r="Q47" i="11"/>
  <c r="Q48" i="11"/>
  <c r="Q52" i="11"/>
  <c r="Q53" i="11"/>
  <c r="M8" i="11"/>
  <c r="M9" i="11"/>
  <c r="M10" i="11"/>
  <c r="M12" i="11"/>
  <c r="M13" i="11"/>
  <c r="M14" i="11"/>
  <c r="M16" i="11"/>
  <c r="M17" i="11"/>
  <c r="M18" i="11"/>
  <c r="M20" i="11"/>
  <c r="M21" i="11"/>
  <c r="M22" i="11"/>
  <c r="M23" i="11"/>
  <c r="M26" i="11"/>
  <c r="M27" i="11"/>
  <c r="M29" i="11"/>
  <c r="M30" i="11"/>
  <c r="M31" i="11"/>
  <c r="M32" i="11"/>
  <c r="M34" i="11"/>
  <c r="M35" i="11"/>
  <c r="M36" i="11"/>
  <c r="M37" i="11"/>
  <c r="M40" i="11"/>
  <c r="M41" i="11"/>
  <c r="M42" i="11"/>
  <c r="M43" i="11"/>
  <c r="M45" i="11"/>
  <c r="M46" i="11"/>
  <c r="M47" i="11"/>
  <c r="M48" i="11"/>
  <c r="M52" i="11"/>
  <c r="M53" i="11"/>
  <c r="K8" i="11"/>
  <c r="K9" i="11"/>
  <c r="K10" i="11"/>
  <c r="K12" i="11"/>
  <c r="K13" i="11"/>
  <c r="K14" i="11"/>
  <c r="K16" i="11"/>
  <c r="K19" i="11" s="1"/>
  <c r="K25" i="11" s="1"/>
  <c r="K17" i="11"/>
  <c r="K18" i="11"/>
  <c r="K20" i="11"/>
  <c r="K21" i="11"/>
  <c r="K22" i="11"/>
  <c r="K23" i="11"/>
  <c r="K26" i="11"/>
  <c r="K27" i="11"/>
  <c r="K29" i="11"/>
  <c r="K30" i="11"/>
  <c r="K31" i="11"/>
  <c r="K32" i="11"/>
  <c r="K34" i="11"/>
  <c r="K35" i="11"/>
  <c r="K36" i="11"/>
  <c r="K37" i="11"/>
  <c r="K40" i="11"/>
  <c r="K41" i="11"/>
  <c r="K42" i="11"/>
  <c r="K43" i="11"/>
  <c r="K45" i="11"/>
  <c r="K46" i="11"/>
  <c r="K47" i="11"/>
  <c r="K48" i="11"/>
  <c r="G8" i="11"/>
  <c r="G9" i="11"/>
  <c r="G10" i="11"/>
  <c r="G12" i="11"/>
  <c r="G13" i="11"/>
  <c r="G14" i="11"/>
  <c r="G16" i="11"/>
  <c r="G19" i="11" s="1"/>
  <c r="G25" i="11" s="1"/>
  <c r="G17" i="11"/>
  <c r="G18" i="11"/>
  <c r="G20" i="11"/>
  <c r="G21" i="11"/>
  <c r="G22" i="11"/>
  <c r="G23" i="11"/>
  <c r="G26" i="11"/>
  <c r="G27" i="11"/>
  <c r="G29" i="11"/>
  <c r="G30" i="11"/>
  <c r="G31" i="11"/>
  <c r="G32" i="11"/>
  <c r="G34" i="11"/>
  <c r="G35" i="11"/>
  <c r="G36" i="11"/>
  <c r="G37" i="11"/>
  <c r="G40" i="11"/>
  <c r="G41" i="11"/>
  <c r="G42" i="11"/>
  <c r="G43" i="11"/>
  <c r="G45" i="11"/>
  <c r="G46" i="11"/>
  <c r="G47" i="11"/>
  <c r="G48" i="11"/>
  <c r="G52" i="11"/>
  <c r="G53" i="11"/>
  <c r="E8" i="11"/>
  <c r="E9" i="11"/>
  <c r="E10" i="11"/>
  <c r="E12" i="11"/>
  <c r="E13" i="11"/>
  <c r="E14" i="11"/>
  <c r="E16" i="11"/>
  <c r="E17" i="11"/>
  <c r="E18" i="11"/>
  <c r="E20" i="11"/>
  <c r="E21" i="11"/>
  <c r="E22" i="11"/>
  <c r="E23" i="11"/>
  <c r="E26" i="11"/>
  <c r="E27" i="11"/>
  <c r="E29" i="11"/>
  <c r="E30" i="11"/>
  <c r="E31" i="11"/>
  <c r="E32" i="11"/>
  <c r="E34" i="11"/>
  <c r="E35" i="11"/>
  <c r="E36" i="11"/>
  <c r="E37" i="11"/>
  <c r="E40" i="11"/>
  <c r="E41" i="11"/>
  <c r="E42" i="11"/>
  <c r="E43" i="11"/>
  <c r="E45" i="11"/>
  <c r="E46" i="11"/>
  <c r="E47" i="11"/>
  <c r="E48" i="11"/>
  <c r="H61" i="13" l="1"/>
  <c r="I60" i="13"/>
  <c r="H66" i="13"/>
  <c r="L59" i="13"/>
  <c r="S25" i="12"/>
  <c r="P51" i="11"/>
  <c r="Q25" i="11"/>
  <c r="Q51" i="11"/>
  <c r="J25" i="11"/>
  <c r="K51" i="11"/>
  <c r="J51" i="11"/>
  <c r="F25" i="11"/>
  <c r="F51" i="11" s="1"/>
  <c r="G51" i="11"/>
  <c r="E19" i="11"/>
  <c r="E25" i="11"/>
  <c r="E51" i="11" s="1"/>
  <c r="D51" i="11"/>
  <c r="S7" i="11"/>
  <c r="Q7" i="11"/>
  <c r="M7" i="11"/>
  <c r="K7" i="11"/>
  <c r="G7" i="11"/>
  <c r="E52" i="11"/>
  <c r="E53" i="11"/>
  <c r="E7" i="11"/>
  <c r="S51" i="12" l="1"/>
  <c r="H56" i="12"/>
  <c r="H66" i="12" s="1"/>
  <c r="L25" i="10"/>
  <c r="D15" i="10"/>
  <c r="E15" i="10"/>
  <c r="F15" i="10"/>
  <c r="G15" i="10"/>
  <c r="J15" i="10"/>
  <c r="K15" i="10"/>
  <c r="L15" i="10"/>
  <c r="M15" i="10"/>
  <c r="P15" i="10"/>
  <c r="Q15" i="10"/>
  <c r="R15" i="10"/>
  <c r="S15" i="10"/>
  <c r="D11" i="10"/>
  <c r="E11" i="10"/>
  <c r="F11" i="10"/>
  <c r="G11" i="10"/>
  <c r="J11" i="10"/>
  <c r="K11" i="10"/>
  <c r="L11" i="10"/>
  <c r="M11" i="10"/>
  <c r="P11" i="10"/>
  <c r="Q11" i="10"/>
  <c r="R11" i="10"/>
  <c r="S11" i="10"/>
  <c r="D49" i="10"/>
  <c r="E49" i="10"/>
  <c r="E50" i="10" s="1"/>
  <c r="F49" i="10"/>
  <c r="F50" i="10" s="1"/>
  <c r="G49" i="10"/>
  <c r="J49" i="10"/>
  <c r="J50" i="10" s="1"/>
  <c r="K49" i="10"/>
  <c r="L49" i="10"/>
  <c r="M49" i="10"/>
  <c r="M50" i="10" s="1"/>
  <c r="P49" i="10"/>
  <c r="Q49" i="10"/>
  <c r="Q50" i="10" s="1"/>
  <c r="R49" i="10"/>
  <c r="R50" i="10" s="1"/>
  <c r="S49" i="10"/>
  <c r="D50" i="10"/>
  <c r="G50" i="10"/>
  <c r="K50" i="10"/>
  <c r="L50" i="10"/>
  <c r="P50" i="10"/>
  <c r="S50" i="10"/>
  <c r="D44" i="10"/>
  <c r="E44" i="10"/>
  <c r="F44" i="10"/>
  <c r="G44" i="10"/>
  <c r="J44" i="10"/>
  <c r="K44" i="10"/>
  <c r="L44" i="10"/>
  <c r="M44" i="10"/>
  <c r="P44" i="10"/>
  <c r="Q44" i="10"/>
  <c r="R44" i="10"/>
  <c r="S44" i="10"/>
  <c r="D38" i="10"/>
  <c r="D39" i="10" s="1"/>
  <c r="F38" i="10"/>
  <c r="F39" i="10" s="1"/>
  <c r="G38" i="10"/>
  <c r="J38" i="10"/>
  <c r="J39" i="10" s="1"/>
  <c r="K38" i="10"/>
  <c r="L38" i="10"/>
  <c r="M38" i="10"/>
  <c r="M39" i="10" s="1"/>
  <c r="P38" i="10"/>
  <c r="Q38" i="10"/>
  <c r="Q39" i="10" s="1"/>
  <c r="R38" i="10"/>
  <c r="R39" i="10" s="1"/>
  <c r="S38" i="10"/>
  <c r="G39" i="10"/>
  <c r="K39" i="10"/>
  <c r="L39" i="10"/>
  <c r="P39" i="10"/>
  <c r="S39" i="10"/>
  <c r="D33" i="10"/>
  <c r="E33" i="10"/>
  <c r="F33" i="10"/>
  <c r="G33" i="10"/>
  <c r="J33" i="10"/>
  <c r="K33" i="10"/>
  <c r="L33" i="10"/>
  <c r="M33" i="10"/>
  <c r="P33" i="10"/>
  <c r="Q33" i="10"/>
  <c r="R33" i="10"/>
  <c r="S33" i="10"/>
  <c r="D28" i="10"/>
  <c r="E28" i="10"/>
  <c r="F28" i="10"/>
  <c r="G28" i="10"/>
  <c r="J28" i="10"/>
  <c r="K28" i="10"/>
  <c r="L28" i="10"/>
  <c r="M28" i="10"/>
  <c r="P28" i="10"/>
  <c r="Q28" i="10"/>
  <c r="R28" i="10"/>
  <c r="S28" i="10"/>
  <c r="D24" i="10"/>
  <c r="E24" i="10"/>
  <c r="F24" i="10"/>
  <c r="G24" i="10"/>
  <c r="J24" i="10"/>
  <c r="K24" i="10"/>
  <c r="L24" i="10"/>
  <c r="M24" i="10"/>
  <c r="P24" i="10"/>
  <c r="Q24" i="10"/>
  <c r="R24" i="10"/>
  <c r="D25" i="10"/>
  <c r="G25" i="10"/>
  <c r="K25" i="10"/>
  <c r="P25" i="10"/>
  <c r="D19" i="10"/>
  <c r="E19" i="10"/>
  <c r="F19" i="10"/>
  <c r="G19" i="10"/>
  <c r="J19" i="10"/>
  <c r="K19" i="10"/>
  <c r="L19" i="10"/>
  <c r="M19" i="10"/>
  <c r="P19" i="10"/>
  <c r="Q19" i="10"/>
  <c r="R19" i="10"/>
  <c r="S19" i="10"/>
  <c r="H57" i="13" l="1"/>
  <c r="I60" i="12"/>
  <c r="G63" i="12"/>
  <c r="H61" i="12"/>
  <c r="H57" i="12"/>
  <c r="V62" i="12"/>
  <c r="L59" i="12"/>
  <c r="R25" i="10"/>
  <c r="R51" i="10" s="1"/>
  <c r="J25" i="10"/>
  <c r="J51" i="10" s="1"/>
  <c r="Q25" i="10"/>
  <c r="Q51" i="10" s="1"/>
  <c r="M25" i="10"/>
  <c r="M51" i="10" s="1"/>
  <c r="E25" i="10"/>
  <c r="F25" i="10"/>
  <c r="F51" i="10" s="1"/>
  <c r="L51" i="10"/>
  <c r="G51" i="10"/>
  <c r="D51" i="10"/>
  <c r="K51" i="10"/>
  <c r="P51" i="10"/>
  <c r="S8" i="10"/>
  <c r="S9" i="10"/>
  <c r="S10" i="10"/>
  <c r="S12" i="10"/>
  <c r="S13" i="10"/>
  <c r="S14" i="10"/>
  <c r="S16" i="10"/>
  <c r="S17" i="10"/>
  <c r="S18" i="10"/>
  <c r="S20" i="10"/>
  <c r="S21" i="10"/>
  <c r="S22" i="10"/>
  <c r="S23" i="10"/>
  <c r="S24" i="10" s="1"/>
  <c r="S25" i="10" s="1"/>
  <c r="S51" i="10" s="1"/>
  <c r="S26" i="10"/>
  <c r="S27" i="10"/>
  <c r="S29" i="10"/>
  <c r="S30" i="10"/>
  <c r="S31" i="10"/>
  <c r="S32" i="10"/>
  <c r="S34" i="10"/>
  <c r="S35" i="10"/>
  <c r="S36" i="10"/>
  <c r="S37" i="10"/>
  <c r="S40" i="10"/>
  <c r="S41" i="10"/>
  <c r="S42" i="10"/>
  <c r="S43" i="10"/>
  <c r="S45" i="10"/>
  <c r="S46" i="10"/>
  <c r="S47" i="10"/>
  <c r="S48" i="10"/>
  <c r="S7" i="10"/>
  <c r="Q8" i="10"/>
  <c r="Q9" i="10"/>
  <c r="Q10" i="10"/>
  <c r="Q12" i="10"/>
  <c r="Q13" i="10"/>
  <c r="Q14" i="10"/>
  <c r="Q16" i="10"/>
  <c r="Q17" i="10"/>
  <c r="Q18" i="10"/>
  <c r="Q20" i="10"/>
  <c r="Q21" i="10"/>
  <c r="Q22" i="10"/>
  <c r="Q23" i="10"/>
  <c r="Q26" i="10"/>
  <c r="Q27" i="10"/>
  <c r="Q29" i="10"/>
  <c r="Q30" i="10"/>
  <c r="Q31" i="10"/>
  <c r="Q32" i="10"/>
  <c r="Q34" i="10"/>
  <c r="Q35" i="10"/>
  <c r="Q36" i="10"/>
  <c r="Q37" i="10"/>
  <c r="Q40" i="10"/>
  <c r="Q41" i="10"/>
  <c r="Q42" i="10"/>
  <c r="Q43" i="10"/>
  <c r="Q45" i="10"/>
  <c r="Q46" i="10"/>
  <c r="Q47" i="10"/>
  <c r="Q48" i="10"/>
  <c r="Q52" i="10"/>
  <c r="Q7" i="10"/>
  <c r="M8" i="10"/>
  <c r="M9" i="10"/>
  <c r="M10" i="10"/>
  <c r="M12" i="10"/>
  <c r="M13" i="10"/>
  <c r="M14" i="10"/>
  <c r="M16" i="10"/>
  <c r="M17" i="10"/>
  <c r="M18" i="10"/>
  <c r="M20" i="10"/>
  <c r="M21" i="10"/>
  <c r="M22" i="10"/>
  <c r="M23" i="10"/>
  <c r="M26" i="10"/>
  <c r="M27" i="10"/>
  <c r="M29" i="10"/>
  <c r="M30" i="10"/>
  <c r="M31" i="10"/>
  <c r="M32" i="10"/>
  <c r="M34" i="10"/>
  <c r="M35" i="10"/>
  <c r="M36" i="10"/>
  <c r="M37" i="10"/>
  <c r="M40" i="10"/>
  <c r="M41" i="10"/>
  <c r="M42" i="10"/>
  <c r="M43" i="10"/>
  <c r="M45" i="10"/>
  <c r="M46" i="10"/>
  <c r="M47" i="10"/>
  <c r="M48" i="10"/>
  <c r="M7" i="10"/>
  <c r="K8" i="10"/>
  <c r="K9" i="10"/>
  <c r="K10" i="10"/>
  <c r="K12" i="10"/>
  <c r="K13" i="10"/>
  <c r="K14" i="10"/>
  <c r="K16" i="10"/>
  <c r="K17" i="10"/>
  <c r="K18" i="10"/>
  <c r="K20" i="10"/>
  <c r="K21" i="10"/>
  <c r="K22" i="10"/>
  <c r="K23" i="10"/>
  <c r="K26" i="10"/>
  <c r="K27" i="10"/>
  <c r="K29" i="10"/>
  <c r="K30" i="10"/>
  <c r="K31" i="10"/>
  <c r="K32" i="10"/>
  <c r="K34" i="10"/>
  <c r="K35" i="10"/>
  <c r="K36" i="10"/>
  <c r="K37" i="10"/>
  <c r="K40" i="10"/>
  <c r="K41" i="10"/>
  <c r="K42" i="10"/>
  <c r="K43" i="10"/>
  <c r="K45" i="10"/>
  <c r="K46" i="10"/>
  <c r="K47" i="10"/>
  <c r="K48" i="10"/>
  <c r="K7" i="10"/>
  <c r="G8" i="10"/>
  <c r="G9" i="10"/>
  <c r="G10" i="10"/>
  <c r="G12" i="10"/>
  <c r="G13" i="10"/>
  <c r="G14" i="10"/>
  <c r="G16" i="10"/>
  <c r="G17" i="10"/>
  <c r="G18" i="10"/>
  <c r="G20" i="10"/>
  <c r="G21" i="10"/>
  <c r="G22" i="10"/>
  <c r="G23" i="10"/>
  <c r="G26" i="10"/>
  <c r="G27" i="10"/>
  <c r="G29" i="10"/>
  <c r="G30" i="10"/>
  <c r="G31" i="10"/>
  <c r="G32" i="10"/>
  <c r="G34" i="10"/>
  <c r="G35" i="10"/>
  <c r="G36" i="10"/>
  <c r="G37" i="10"/>
  <c r="G40" i="10"/>
  <c r="G41" i="10"/>
  <c r="G42" i="10"/>
  <c r="G43" i="10"/>
  <c r="G45" i="10"/>
  <c r="G46" i="10"/>
  <c r="G47" i="10"/>
  <c r="G48" i="10"/>
  <c r="G7" i="10"/>
  <c r="E8" i="10"/>
  <c r="E9" i="10"/>
  <c r="E10" i="10"/>
  <c r="E12" i="10"/>
  <c r="E13" i="10"/>
  <c r="E14" i="10"/>
  <c r="E16" i="10"/>
  <c r="E17" i="10"/>
  <c r="E18" i="10"/>
  <c r="E20" i="10"/>
  <c r="E21" i="10"/>
  <c r="E22" i="10"/>
  <c r="E23" i="10"/>
  <c r="E26" i="10"/>
  <c r="E27" i="10"/>
  <c r="E29" i="10"/>
  <c r="E30" i="10"/>
  <c r="E31" i="10"/>
  <c r="E32" i="10"/>
  <c r="E34" i="10"/>
  <c r="E35" i="10"/>
  <c r="E36" i="10"/>
  <c r="E37" i="10"/>
  <c r="E38" i="10" s="1"/>
  <c r="E39" i="10" s="1"/>
  <c r="E40" i="10"/>
  <c r="E41" i="10"/>
  <c r="E42" i="10"/>
  <c r="E43" i="10"/>
  <c r="E45" i="10"/>
  <c r="E46" i="10"/>
  <c r="E47" i="10"/>
  <c r="E48" i="10"/>
  <c r="E52" i="10"/>
  <c r="E53" i="10"/>
  <c r="E7" i="10"/>
  <c r="H56" i="11" l="1"/>
  <c r="H57" i="11"/>
  <c r="V62" i="11"/>
  <c r="E51" i="10"/>
  <c r="D49" i="9"/>
  <c r="E49" i="9"/>
  <c r="F49" i="9"/>
  <c r="G49" i="9"/>
  <c r="J49" i="9"/>
  <c r="K49" i="9"/>
  <c r="L49" i="9"/>
  <c r="M49" i="9"/>
  <c r="P49" i="9"/>
  <c r="Q49" i="9"/>
  <c r="R49" i="9"/>
  <c r="S49" i="9"/>
  <c r="D50" i="9"/>
  <c r="E50" i="9"/>
  <c r="F50" i="9"/>
  <c r="G50" i="9"/>
  <c r="J50" i="9"/>
  <c r="K50" i="9"/>
  <c r="L50" i="9"/>
  <c r="M50" i="9"/>
  <c r="P50" i="9"/>
  <c r="Q50" i="9"/>
  <c r="R50" i="9"/>
  <c r="S50" i="9"/>
  <c r="D51" i="9"/>
  <c r="E51" i="9"/>
  <c r="F51" i="9"/>
  <c r="G51" i="9"/>
  <c r="J51" i="9"/>
  <c r="K51" i="9"/>
  <c r="L51" i="9"/>
  <c r="M51" i="9"/>
  <c r="P51" i="9"/>
  <c r="Q51" i="9"/>
  <c r="R51" i="9"/>
  <c r="S51" i="9"/>
  <c r="D44" i="9"/>
  <c r="E44" i="9"/>
  <c r="F44" i="9"/>
  <c r="G44" i="9"/>
  <c r="J44" i="9"/>
  <c r="K44" i="9"/>
  <c r="L44" i="9"/>
  <c r="M44" i="9"/>
  <c r="P44" i="9"/>
  <c r="Q44" i="9"/>
  <c r="R44" i="9"/>
  <c r="S44" i="9"/>
  <c r="D38" i="9"/>
  <c r="E38" i="9"/>
  <c r="E39" i="9" s="1"/>
  <c r="F38" i="9"/>
  <c r="G38" i="9"/>
  <c r="J38" i="9"/>
  <c r="K38" i="9"/>
  <c r="L38" i="9"/>
  <c r="M38" i="9"/>
  <c r="M39" i="9" s="1"/>
  <c r="P38" i="9"/>
  <c r="Q38" i="9"/>
  <c r="Q39" i="9" s="1"/>
  <c r="R38" i="9"/>
  <c r="S38" i="9"/>
  <c r="D39" i="9"/>
  <c r="F39" i="9"/>
  <c r="G39" i="9"/>
  <c r="J39" i="9"/>
  <c r="K39" i="9"/>
  <c r="L39" i="9"/>
  <c r="P39" i="9"/>
  <c r="R39" i="9"/>
  <c r="S39" i="9"/>
  <c r="D33" i="9"/>
  <c r="E33" i="9"/>
  <c r="F33" i="9"/>
  <c r="G33" i="9"/>
  <c r="J33" i="9"/>
  <c r="K33" i="9"/>
  <c r="L33" i="9"/>
  <c r="M33" i="9"/>
  <c r="P33" i="9"/>
  <c r="Q33" i="9"/>
  <c r="R33" i="9"/>
  <c r="S33" i="9"/>
  <c r="D28" i="9"/>
  <c r="E28" i="9"/>
  <c r="F28" i="9"/>
  <c r="G28" i="9"/>
  <c r="J28" i="9"/>
  <c r="K28" i="9"/>
  <c r="L28" i="9"/>
  <c r="M28" i="9"/>
  <c r="P28" i="9"/>
  <c r="Q28" i="9"/>
  <c r="R28" i="9"/>
  <c r="S28" i="9"/>
  <c r="D24" i="9"/>
  <c r="E24" i="9"/>
  <c r="F24" i="9"/>
  <c r="F25" i="9" s="1"/>
  <c r="G24" i="9"/>
  <c r="J24" i="9"/>
  <c r="J25" i="9" s="1"/>
  <c r="K24" i="9"/>
  <c r="L24" i="9"/>
  <c r="M24" i="9"/>
  <c r="P24" i="9"/>
  <c r="Q24" i="9"/>
  <c r="R24" i="9"/>
  <c r="R25" i="9" s="1"/>
  <c r="S24" i="9"/>
  <c r="D25" i="9"/>
  <c r="E25" i="9"/>
  <c r="G25" i="9"/>
  <c r="K25" i="9"/>
  <c r="L25" i="9"/>
  <c r="M25" i="9"/>
  <c r="P25" i="9"/>
  <c r="Q25" i="9"/>
  <c r="S25" i="9"/>
  <c r="D19" i="9"/>
  <c r="E19" i="9"/>
  <c r="F19" i="9"/>
  <c r="G19" i="9"/>
  <c r="J19" i="9"/>
  <c r="K19" i="9"/>
  <c r="L19" i="9"/>
  <c r="M19" i="9"/>
  <c r="P19" i="9"/>
  <c r="Q19" i="9"/>
  <c r="R19" i="9"/>
  <c r="S19" i="9"/>
  <c r="D15" i="9"/>
  <c r="E15" i="9"/>
  <c r="F15" i="9"/>
  <c r="G15" i="9"/>
  <c r="J15" i="9"/>
  <c r="K15" i="9"/>
  <c r="L15" i="9"/>
  <c r="M15" i="9"/>
  <c r="P15" i="9"/>
  <c r="Q15" i="9"/>
  <c r="R15" i="9"/>
  <c r="S15" i="9"/>
  <c r="D11" i="9"/>
  <c r="E11" i="9"/>
  <c r="F11" i="9"/>
  <c r="G11" i="9"/>
  <c r="J11" i="9"/>
  <c r="K11" i="9"/>
  <c r="L11" i="9"/>
  <c r="M11" i="9"/>
  <c r="P11" i="9"/>
  <c r="Q11" i="9"/>
  <c r="R11" i="9"/>
  <c r="S11" i="9"/>
  <c r="I60" i="11" l="1"/>
  <c r="G63" i="11"/>
  <c r="H66" i="11"/>
  <c r="L59" i="11"/>
  <c r="H61" i="11"/>
  <c r="S8" i="9"/>
  <c r="S9" i="9"/>
  <c r="S10" i="9"/>
  <c r="S12" i="9"/>
  <c r="S13" i="9"/>
  <c r="S14" i="9"/>
  <c r="S16" i="9"/>
  <c r="S17" i="9"/>
  <c r="S18" i="9"/>
  <c r="S20" i="9"/>
  <c r="S21" i="9"/>
  <c r="S22" i="9"/>
  <c r="S23" i="9"/>
  <c r="S26" i="9"/>
  <c r="S27" i="9"/>
  <c r="S29" i="9"/>
  <c r="S30" i="9"/>
  <c r="S31" i="9"/>
  <c r="S32" i="9"/>
  <c r="S34" i="9"/>
  <c r="S35" i="9"/>
  <c r="S36" i="9"/>
  <c r="S37" i="9"/>
  <c r="S40" i="9"/>
  <c r="S41" i="9"/>
  <c r="S42" i="9"/>
  <c r="S43" i="9"/>
  <c r="S45" i="9"/>
  <c r="S46" i="9"/>
  <c r="S47" i="9"/>
  <c r="S48" i="9"/>
  <c r="S7" i="9"/>
  <c r="Q8" i="9"/>
  <c r="Q9" i="9"/>
  <c r="Q10" i="9"/>
  <c r="Q12" i="9"/>
  <c r="Q13" i="9"/>
  <c r="Q14" i="9"/>
  <c r="Q16" i="9"/>
  <c r="Q17" i="9"/>
  <c r="Q18" i="9"/>
  <c r="Q20" i="9"/>
  <c r="Q21" i="9"/>
  <c r="Q22" i="9"/>
  <c r="Q23" i="9"/>
  <c r="Q26" i="9"/>
  <c r="Q27" i="9"/>
  <c r="Q29" i="9"/>
  <c r="Q30" i="9"/>
  <c r="Q31" i="9"/>
  <c r="Q32" i="9"/>
  <c r="Q34" i="9"/>
  <c r="Q35" i="9"/>
  <c r="Q36" i="9"/>
  <c r="Q37" i="9"/>
  <c r="Q40" i="9"/>
  <c r="Q41" i="9"/>
  <c r="Q42" i="9"/>
  <c r="Q43" i="9"/>
  <c r="Q45" i="9"/>
  <c r="Q46" i="9"/>
  <c r="Q47" i="9"/>
  <c r="Q48" i="9"/>
  <c r="Q52" i="9"/>
  <c r="Q7" i="9"/>
  <c r="M8" i="9"/>
  <c r="M9" i="9"/>
  <c r="M10" i="9"/>
  <c r="M12" i="9"/>
  <c r="M13" i="9"/>
  <c r="M14" i="9"/>
  <c r="M16" i="9"/>
  <c r="M17" i="9"/>
  <c r="M18" i="9"/>
  <c r="M20" i="9"/>
  <c r="M21" i="9"/>
  <c r="M22" i="9"/>
  <c r="M23" i="9"/>
  <c r="M26" i="9"/>
  <c r="M27" i="9"/>
  <c r="M29" i="9"/>
  <c r="M30" i="9"/>
  <c r="M31" i="9"/>
  <c r="M32" i="9"/>
  <c r="M34" i="9"/>
  <c r="M35" i="9"/>
  <c r="M36" i="9"/>
  <c r="M37" i="9"/>
  <c r="M40" i="9"/>
  <c r="M41" i="9"/>
  <c r="M42" i="9"/>
  <c r="M43" i="9"/>
  <c r="M45" i="9"/>
  <c r="M46" i="9"/>
  <c r="M47" i="9"/>
  <c r="M48" i="9"/>
  <c r="M7" i="9"/>
  <c r="K8" i="9"/>
  <c r="K9" i="9"/>
  <c r="K10" i="9"/>
  <c r="K12" i="9"/>
  <c r="K13" i="9"/>
  <c r="K14" i="9"/>
  <c r="K16" i="9"/>
  <c r="K17" i="9"/>
  <c r="K18" i="9"/>
  <c r="K20" i="9"/>
  <c r="K21" i="9"/>
  <c r="K22" i="9"/>
  <c r="K23" i="9"/>
  <c r="K26" i="9"/>
  <c r="K27" i="9"/>
  <c r="K29" i="9"/>
  <c r="K30" i="9"/>
  <c r="K31" i="9"/>
  <c r="K32" i="9"/>
  <c r="K34" i="9"/>
  <c r="K35" i="9"/>
  <c r="K36" i="9"/>
  <c r="K37" i="9"/>
  <c r="K40" i="9"/>
  <c r="K41" i="9"/>
  <c r="K42" i="9"/>
  <c r="K43" i="9"/>
  <c r="K45" i="9"/>
  <c r="K46" i="9"/>
  <c r="K47" i="9"/>
  <c r="K48" i="9"/>
  <c r="K7" i="9"/>
  <c r="G8" i="9"/>
  <c r="G9" i="9"/>
  <c r="G10" i="9"/>
  <c r="G12" i="9"/>
  <c r="G13" i="9"/>
  <c r="G14" i="9"/>
  <c r="G16" i="9"/>
  <c r="G17" i="9"/>
  <c r="G18" i="9"/>
  <c r="G20" i="9"/>
  <c r="G21" i="9"/>
  <c r="G22" i="9"/>
  <c r="G23" i="9"/>
  <c r="G26" i="9"/>
  <c r="G27" i="9"/>
  <c r="G29" i="9"/>
  <c r="G30" i="9"/>
  <c r="G31" i="9"/>
  <c r="G32" i="9"/>
  <c r="G34" i="9"/>
  <c r="G35" i="9"/>
  <c r="G36" i="9"/>
  <c r="G37" i="9"/>
  <c r="G40" i="9"/>
  <c r="G41" i="9"/>
  <c r="G42" i="9"/>
  <c r="G43" i="9"/>
  <c r="G45" i="9"/>
  <c r="G46" i="9"/>
  <c r="G47" i="9"/>
  <c r="G48" i="9"/>
  <c r="G7" i="9"/>
  <c r="E8" i="9"/>
  <c r="E9" i="9"/>
  <c r="E10" i="9"/>
  <c r="E12" i="9"/>
  <c r="E13" i="9"/>
  <c r="E14" i="9"/>
  <c r="E16" i="9"/>
  <c r="E17" i="9"/>
  <c r="E18" i="9"/>
  <c r="E20" i="9"/>
  <c r="E21" i="9"/>
  <c r="E22" i="9"/>
  <c r="E23" i="9"/>
  <c r="E26" i="9"/>
  <c r="E27" i="9"/>
  <c r="E29" i="9"/>
  <c r="E30" i="9"/>
  <c r="E31" i="9"/>
  <c r="E32" i="9"/>
  <c r="E34" i="9"/>
  <c r="E35" i="9"/>
  <c r="E36" i="9"/>
  <c r="E37" i="9"/>
  <c r="E40" i="9"/>
  <c r="E41" i="9"/>
  <c r="E42" i="9"/>
  <c r="E43" i="9"/>
  <c r="E45" i="9"/>
  <c r="E46" i="9"/>
  <c r="E47" i="9"/>
  <c r="E48" i="9"/>
  <c r="E52" i="9"/>
  <c r="E53" i="9"/>
  <c r="E7" i="9"/>
  <c r="V62" i="10" l="1"/>
  <c r="H56" i="10"/>
  <c r="H57" i="10"/>
  <c r="D49" i="8"/>
  <c r="E49" i="8"/>
  <c r="E50" i="8" s="1"/>
  <c r="E51" i="8" s="1"/>
  <c r="F49" i="8"/>
  <c r="G49" i="8"/>
  <c r="J49" i="8"/>
  <c r="K49" i="8"/>
  <c r="L49" i="8"/>
  <c r="M49" i="8"/>
  <c r="P49" i="8"/>
  <c r="Q49" i="8"/>
  <c r="R49" i="8"/>
  <c r="S49" i="8"/>
  <c r="D50" i="8"/>
  <c r="F50" i="8"/>
  <c r="G50" i="8"/>
  <c r="J50" i="8"/>
  <c r="K50" i="8"/>
  <c r="L50" i="8"/>
  <c r="M50" i="8"/>
  <c r="P50" i="8"/>
  <c r="Q50" i="8"/>
  <c r="R50" i="8"/>
  <c r="S50" i="8"/>
  <c r="D51" i="8"/>
  <c r="F51" i="8"/>
  <c r="G51" i="8"/>
  <c r="J51" i="8"/>
  <c r="K51" i="8"/>
  <c r="L51" i="8"/>
  <c r="M51" i="8"/>
  <c r="P51" i="8"/>
  <c r="Q51" i="8"/>
  <c r="R51" i="8"/>
  <c r="S51" i="8"/>
  <c r="D44" i="8"/>
  <c r="E44" i="8"/>
  <c r="F44" i="8"/>
  <c r="G44" i="8"/>
  <c r="J44" i="8"/>
  <c r="K44" i="8"/>
  <c r="L44" i="8"/>
  <c r="M44" i="8"/>
  <c r="P44" i="8"/>
  <c r="Q44" i="8"/>
  <c r="R44" i="8"/>
  <c r="S44" i="8"/>
  <c r="D38" i="8"/>
  <c r="E38" i="8"/>
  <c r="F38" i="8"/>
  <c r="F39" i="8" s="1"/>
  <c r="G38" i="8"/>
  <c r="J38" i="8"/>
  <c r="J39" i="8" s="1"/>
  <c r="K38" i="8"/>
  <c r="L38" i="8"/>
  <c r="M38" i="8"/>
  <c r="P38" i="8"/>
  <c r="Q38" i="8"/>
  <c r="R38" i="8"/>
  <c r="R39" i="8" s="1"/>
  <c r="S38" i="8"/>
  <c r="D39" i="8"/>
  <c r="E39" i="8"/>
  <c r="G39" i="8"/>
  <c r="K39" i="8"/>
  <c r="L39" i="8"/>
  <c r="M39" i="8"/>
  <c r="P39" i="8"/>
  <c r="Q39" i="8"/>
  <c r="S39" i="8"/>
  <c r="D33" i="8"/>
  <c r="E33" i="8"/>
  <c r="F33" i="8"/>
  <c r="G33" i="8"/>
  <c r="J33" i="8"/>
  <c r="K33" i="8"/>
  <c r="L33" i="8"/>
  <c r="M33" i="8"/>
  <c r="P33" i="8"/>
  <c r="Q33" i="8"/>
  <c r="R33" i="8"/>
  <c r="S33" i="8"/>
  <c r="D28" i="8"/>
  <c r="E28" i="8"/>
  <c r="F28" i="8"/>
  <c r="G28" i="8"/>
  <c r="J28" i="8"/>
  <c r="K28" i="8"/>
  <c r="L28" i="8"/>
  <c r="M28" i="8"/>
  <c r="P28" i="8"/>
  <c r="Q28" i="8"/>
  <c r="R28" i="8"/>
  <c r="S28" i="8"/>
  <c r="D24" i="8"/>
  <c r="E24" i="8"/>
  <c r="F24" i="8"/>
  <c r="G24" i="8"/>
  <c r="J24" i="8"/>
  <c r="K24" i="8"/>
  <c r="L24" i="8"/>
  <c r="M24" i="8"/>
  <c r="P24" i="8"/>
  <c r="Q24" i="8"/>
  <c r="R24" i="8"/>
  <c r="S24" i="8"/>
  <c r="D25" i="8"/>
  <c r="E25" i="8"/>
  <c r="F25" i="8"/>
  <c r="G25" i="8"/>
  <c r="J25" i="8"/>
  <c r="K25" i="8"/>
  <c r="L25" i="8"/>
  <c r="M25" i="8"/>
  <c r="P25" i="8"/>
  <c r="Q25" i="8"/>
  <c r="R25" i="8"/>
  <c r="S25" i="8"/>
  <c r="D19" i="8"/>
  <c r="E19" i="8"/>
  <c r="F19" i="8"/>
  <c r="G19" i="8"/>
  <c r="J19" i="8"/>
  <c r="K19" i="8"/>
  <c r="L19" i="8"/>
  <c r="M19" i="8"/>
  <c r="P19" i="8"/>
  <c r="Q19" i="8"/>
  <c r="R19" i="8"/>
  <c r="S19" i="8"/>
  <c r="D15" i="8"/>
  <c r="E15" i="8"/>
  <c r="F15" i="8"/>
  <c r="G15" i="8"/>
  <c r="J15" i="8"/>
  <c r="K15" i="8"/>
  <c r="L15" i="8"/>
  <c r="M15" i="8"/>
  <c r="P15" i="8"/>
  <c r="Q15" i="8"/>
  <c r="R15" i="8"/>
  <c r="S15" i="8"/>
  <c r="D11" i="8"/>
  <c r="E11" i="8"/>
  <c r="F11" i="8"/>
  <c r="G11" i="8"/>
  <c r="J11" i="8"/>
  <c r="K11" i="8"/>
  <c r="L11" i="8"/>
  <c r="M11" i="8"/>
  <c r="P11" i="8"/>
  <c r="Q11" i="8"/>
  <c r="R11" i="8"/>
  <c r="S11" i="8"/>
  <c r="G63" i="10" l="1"/>
  <c r="H66" i="10"/>
  <c r="I60" i="10"/>
  <c r="H61" i="10"/>
  <c r="L59" i="10"/>
  <c r="S8" i="8"/>
  <c r="S9" i="8"/>
  <c r="S10" i="8"/>
  <c r="S12" i="8"/>
  <c r="S13" i="8"/>
  <c r="S14" i="8"/>
  <c r="S16" i="8"/>
  <c r="S17" i="8"/>
  <c r="S18" i="8"/>
  <c r="S20" i="8"/>
  <c r="S21" i="8"/>
  <c r="S22" i="8"/>
  <c r="S23" i="8"/>
  <c r="S26" i="8"/>
  <c r="S27" i="8"/>
  <c r="S29" i="8"/>
  <c r="S30" i="8"/>
  <c r="S31" i="8"/>
  <c r="S32" i="8"/>
  <c r="S34" i="8"/>
  <c r="S35" i="8"/>
  <c r="S36" i="8"/>
  <c r="S37" i="8"/>
  <c r="S40" i="8"/>
  <c r="S41" i="8"/>
  <c r="S42" i="8"/>
  <c r="S43" i="8"/>
  <c r="S45" i="8"/>
  <c r="S46" i="8"/>
  <c r="S47" i="8"/>
  <c r="S48" i="8"/>
  <c r="S7" i="8"/>
  <c r="Q8" i="8"/>
  <c r="Q9" i="8"/>
  <c r="Q10" i="8"/>
  <c r="Q12" i="8"/>
  <c r="Q13" i="8"/>
  <c r="Q14" i="8"/>
  <c r="Q16" i="8"/>
  <c r="Q17" i="8"/>
  <c r="Q18" i="8"/>
  <c r="Q20" i="8"/>
  <c r="Q21" i="8"/>
  <c r="Q22" i="8"/>
  <c r="Q23" i="8"/>
  <c r="Q26" i="8"/>
  <c r="Q27" i="8"/>
  <c r="Q29" i="8"/>
  <c r="Q30" i="8"/>
  <c r="Q31" i="8"/>
  <c r="Q32" i="8"/>
  <c r="Q34" i="8"/>
  <c r="Q35" i="8"/>
  <c r="Q36" i="8"/>
  <c r="Q37" i="8"/>
  <c r="Q40" i="8"/>
  <c r="Q41" i="8"/>
  <c r="Q42" i="8"/>
  <c r="Q43" i="8"/>
  <c r="Q45" i="8"/>
  <c r="Q46" i="8"/>
  <c r="Q47" i="8"/>
  <c r="Q48" i="8"/>
  <c r="Q52" i="8"/>
  <c r="Q7" i="8"/>
  <c r="M8" i="8"/>
  <c r="M9" i="8"/>
  <c r="M10" i="8"/>
  <c r="M12" i="8"/>
  <c r="M13" i="8"/>
  <c r="M14" i="8"/>
  <c r="M16" i="8"/>
  <c r="M17" i="8"/>
  <c r="M18" i="8"/>
  <c r="M20" i="8"/>
  <c r="M21" i="8"/>
  <c r="M22" i="8"/>
  <c r="M23" i="8"/>
  <c r="M26" i="8"/>
  <c r="M27" i="8"/>
  <c r="M29" i="8"/>
  <c r="M30" i="8"/>
  <c r="M31" i="8"/>
  <c r="M32" i="8"/>
  <c r="M34" i="8"/>
  <c r="M35" i="8"/>
  <c r="M36" i="8"/>
  <c r="M37" i="8"/>
  <c r="M40" i="8"/>
  <c r="M41" i="8"/>
  <c r="M42" i="8"/>
  <c r="M43" i="8"/>
  <c r="M45" i="8"/>
  <c r="M46" i="8"/>
  <c r="M47" i="8"/>
  <c r="M48" i="8"/>
  <c r="M7" i="8"/>
  <c r="K8" i="8"/>
  <c r="K9" i="8"/>
  <c r="K10" i="8"/>
  <c r="K12" i="8"/>
  <c r="K13" i="8"/>
  <c r="K14" i="8"/>
  <c r="K16" i="8"/>
  <c r="K17" i="8"/>
  <c r="K18" i="8"/>
  <c r="K20" i="8"/>
  <c r="K21" i="8"/>
  <c r="K22" i="8"/>
  <c r="K23" i="8"/>
  <c r="K26" i="8"/>
  <c r="K27" i="8"/>
  <c r="K29" i="8"/>
  <c r="K30" i="8"/>
  <c r="K31" i="8"/>
  <c r="K32" i="8"/>
  <c r="K34" i="8"/>
  <c r="K35" i="8"/>
  <c r="K36" i="8"/>
  <c r="K37" i="8"/>
  <c r="K40" i="8"/>
  <c r="K41" i="8"/>
  <c r="K42" i="8"/>
  <c r="K43" i="8"/>
  <c r="K45" i="8"/>
  <c r="K46" i="8"/>
  <c r="K47" i="8"/>
  <c r="K48" i="8"/>
  <c r="K7" i="8"/>
  <c r="G8" i="8"/>
  <c r="G9" i="8"/>
  <c r="G10" i="8"/>
  <c r="G12" i="8"/>
  <c r="G13" i="8"/>
  <c r="G14" i="8"/>
  <c r="G16" i="8"/>
  <c r="G17" i="8"/>
  <c r="G18" i="8"/>
  <c r="G20" i="8"/>
  <c r="G21" i="8"/>
  <c r="G22" i="8"/>
  <c r="G23" i="8"/>
  <c r="G26" i="8"/>
  <c r="G27" i="8"/>
  <c r="G29" i="8"/>
  <c r="G30" i="8"/>
  <c r="G31" i="8"/>
  <c r="G32" i="8"/>
  <c r="G34" i="8"/>
  <c r="G35" i="8"/>
  <c r="G36" i="8"/>
  <c r="G37" i="8"/>
  <c r="G40" i="8"/>
  <c r="G41" i="8"/>
  <c r="G42" i="8"/>
  <c r="G43" i="8"/>
  <c r="G45" i="8"/>
  <c r="G46" i="8"/>
  <c r="G47" i="8"/>
  <c r="G48" i="8"/>
  <c r="G7" i="8"/>
  <c r="E8" i="8"/>
  <c r="E9" i="8"/>
  <c r="E10" i="8"/>
  <c r="E12" i="8"/>
  <c r="E13" i="8"/>
  <c r="E14" i="8"/>
  <c r="E16" i="8"/>
  <c r="E17" i="8"/>
  <c r="E18" i="8"/>
  <c r="E20" i="8"/>
  <c r="E21" i="8"/>
  <c r="E22" i="8"/>
  <c r="E23" i="8"/>
  <c r="E26" i="8"/>
  <c r="E27" i="8"/>
  <c r="E29" i="8"/>
  <c r="E30" i="8"/>
  <c r="E31" i="8"/>
  <c r="E32" i="8"/>
  <c r="E34" i="8"/>
  <c r="E35" i="8"/>
  <c r="E36" i="8"/>
  <c r="E37" i="8"/>
  <c r="E40" i="8"/>
  <c r="E41" i="8"/>
  <c r="E42" i="8"/>
  <c r="E43" i="8"/>
  <c r="E45" i="8"/>
  <c r="E46" i="8"/>
  <c r="E47" i="8"/>
  <c r="E48" i="8"/>
  <c r="E52" i="8"/>
  <c r="E53" i="8"/>
  <c r="E7" i="8"/>
  <c r="H56" i="9" l="1"/>
  <c r="I60" i="9" s="1"/>
  <c r="H57" i="9"/>
  <c r="V62" i="9"/>
  <c r="H66" i="9" l="1"/>
  <c r="H61" i="9"/>
  <c r="L59" i="9"/>
  <c r="G63" i="9"/>
  <c r="F50" i="7"/>
  <c r="G50" i="7"/>
  <c r="J50" i="7"/>
  <c r="K50" i="7"/>
  <c r="L50" i="7"/>
  <c r="M50" i="7"/>
  <c r="P50" i="7"/>
  <c r="Q50" i="7"/>
  <c r="R50" i="7"/>
  <c r="S50" i="7"/>
  <c r="D49" i="7"/>
  <c r="F49" i="7"/>
  <c r="G49" i="7"/>
  <c r="J49" i="7"/>
  <c r="K49" i="7"/>
  <c r="L49" i="7"/>
  <c r="M49" i="7"/>
  <c r="P49" i="7"/>
  <c r="Q49" i="7"/>
  <c r="R49" i="7"/>
  <c r="S49" i="7"/>
  <c r="D44" i="7"/>
  <c r="F44" i="7"/>
  <c r="G44" i="7"/>
  <c r="J44" i="7"/>
  <c r="K44" i="7"/>
  <c r="L44" i="7"/>
  <c r="M44" i="7"/>
  <c r="P44" i="7"/>
  <c r="Q44" i="7"/>
  <c r="R44" i="7"/>
  <c r="S44" i="7"/>
  <c r="F39" i="7"/>
  <c r="G39" i="7"/>
  <c r="L39" i="7"/>
  <c r="M39" i="7"/>
  <c r="P39" i="7"/>
  <c r="Q39" i="7"/>
  <c r="R39" i="7"/>
  <c r="S39" i="7"/>
  <c r="D38" i="7"/>
  <c r="F38" i="7"/>
  <c r="G38" i="7"/>
  <c r="J38" i="7"/>
  <c r="K38" i="7"/>
  <c r="L38" i="7"/>
  <c r="M38" i="7"/>
  <c r="P38" i="7"/>
  <c r="Q38" i="7"/>
  <c r="R38" i="7"/>
  <c r="S38" i="7"/>
  <c r="D33" i="7"/>
  <c r="F33" i="7"/>
  <c r="G33" i="7"/>
  <c r="J33" i="7"/>
  <c r="J39" i="7" s="1"/>
  <c r="L33" i="7"/>
  <c r="M33" i="7"/>
  <c r="P33" i="7"/>
  <c r="Q33" i="7"/>
  <c r="R33" i="7"/>
  <c r="S33" i="7"/>
  <c r="D28" i="7"/>
  <c r="F28" i="7"/>
  <c r="G28" i="7"/>
  <c r="J28" i="7"/>
  <c r="K28" i="7"/>
  <c r="L28" i="7"/>
  <c r="M28" i="7"/>
  <c r="P28" i="7"/>
  <c r="Q28" i="7"/>
  <c r="R28" i="7"/>
  <c r="S28" i="7"/>
  <c r="L25" i="7"/>
  <c r="L51" i="7" s="1"/>
  <c r="M25" i="7"/>
  <c r="M51" i="7" s="1"/>
  <c r="R25" i="7"/>
  <c r="S25" i="7"/>
  <c r="S51" i="7" s="1"/>
  <c r="D24" i="7"/>
  <c r="F24" i="7"/>
  <c r="G24" i="7"/>
  <c r="J24" i="7"/>
  <c r="L24" i="7"/>
  <c r="M24" i="7"/>
  <c r="P24" i="7"/>
  <c r="Q24" i="7"/>
  <c r="R24" i="7"/>
  <c r="S24" i="7"/>
  <c r="D19" i="7"/>
  <c r="D25" i="7" s="1"/>
  <c r="F19" i="7"/>
  <c r="J19" i="7"/>
  <c r="L19" i="7"/>
  <c r="M19" i="7"/>
  <c r="P19" i="7"/>
  <c r="R19" i="7"/>
  <c r="S19" i="7"/>
  <c r="D15" i="7"/>
  <c r="E15" i="7"/>
  <c r="F15" i="7"/>
  <c r="F25" i="7" s="1"/>
  <c r="J15" i="7"/>
  <c r="L15" i="7"/>
  <c r="M15" i="7"/>
  <c r="P15" i="7"/>
  <c r="R15" i="7"/>
  <c r="S15" i="7"/>
  <c r="D11" i="7"/>
  <c r="E11" i="7"/>
  <c r="F11" i="7"/>
  <c r="G11" i="7"/>
  <c r="J11" i="7"/>
  <c r="L11" i="7"/>
  <c r="M11" i="7"/>
  <c r="P11" i="7"/>
  <c r="Q11" i="7"/>
  <c r="R11" i="7"/>
  <c r="S11" i="7"/>
  <c r="S8" i="7"/>
  <c r="S9" i="7"/>
  <c r="S10" i="7"/>
  <c r="S12" i="7"/>
  <c r="S13" i="7"/>
  <c r="S14" i="7"/>
  <c r="S16" i="7"/>
  <c r="S17" i="7"/>
  <c r="S18" i="7"/>
  <c r="S20" i="7"/>
  <c r="S21" i="7"/>
  <c r="S22" i="7"/>
  <c r="S23" i="7"/>
  <c r="S26" i="7"/>
  <c r="S27" i="7"/>
  <c r="S29" i="7"/>
  <c r="S30" i="7"/>
  <c r="S31" i="7"/>
  <c r="S32" i="7"/>
  <c r="S34" i="7"/>
  <c r="S35" i="7"/>
  <c r="S36" i="7"/>
  <c r="S37" i="7"/>
  <c r="S40" i="7"/>
  <c r="S41" i="7"/>
  <c r="S42" i="7"/>
  <c r="S43" i="7"/>
  <c r="S45" i="7"/>
  <c r="S46" i="7"/>
  <c r="S47" i="7"/>
  <c r="S48" i="7"/>
  <c r="S7" i="7"/>
  <c r="Q8" i="7"/>
  <c r="Q9" i="7"/>
  <c r="Q10" i="7"/>
  <c r="Q12" i="7"/>
  <c r="Q15" i="7" s="1"/>
  <c r="Q13" i="7"/>
  <c r="Q14" i="7"/>
  <c r="Q16" i="7"/>
  <c r="Q17" i="7"/>
  <c r="Q18" i="7"/>
  <c r="Q20" i="7"/>
  <c r="Q21" i="7"/>
  <c r="Q22" i="7"/>
  <c r="Q23" i="7"/>
  <c r="Q26" i="7"/>
  <c r="Q27" i="7"/>
  <c r="Q29" i="7"/>
  <c r="Q30" i="7"/>
  <c r="Q31" i="7"/>
  <c r="Q32" i="7"/>
  <c r="Q34" i="7"/>
  <c r="Q35" i="7"/>
  <c r="Q36" i="7"/>
  <c r="Q37" i="7"/>
  <c r="Q40" i="7"/>
  <c r="Q41" i="7"/>
  <c r="Q42" i="7"/>
  <c r="Q43" i="7"/>
  <c r="Q45" i="7"/>
  <c r="Q46" i="7"/>
  <c r="Q47" i="7"/>
  <c r="Q48" i="7"/>
  <c r="Q52" i="7"/>
  <c r="Q7" i="7"/>
  <c r="M8" i="7"/>
  <c r="M9" i="7"/>
  <c r="M10" i="7"/>
  <c r="M12" i="7"/>
  <c r="M13" i="7"/>
  <c r="M14" i="7"/>
  <c r="M16" i="7"/>
  <c r="M17" i="7"/>
  <c r="M18" i="7"/>
  <c r="M20" i="7"/>
  <c r="M21" i="7"/>
  <c r="M22" i="7"/>
  <c r="M23" i="7"/>
  <c r="M26" i="7"/>
  <c r="M27" i="7"/>
  <c r="M29" i="7"/>
  <c r="M30" i="7"/>
  <c r="M31" i="7"/>
  <c r="M32" i="7"/>
  <c r="M34" i="7"/>
  <c r="M35" i="7"/>
  <c r="M36" i="7"/>
  <c r="M37" i="7"/>
  <c r="M40" i="7"/>
  <c r="M41" i="7"/>
  <c r="M42" i="7"/>
  <c r="M43" i="7"/>
  <c r="M45" i="7"/>
  <c r="M46" i="7"/>
  <c r="M47" i="7"/>
  <c r="M48" i="7"/>
  <c r="M7" i="7"/>
  <c r="K8" i="7"/>
  <c r="K9" i="7"/>
  <c r="K10" i="7"/>
  <c r="K12" i="7"/>
  <c r="K13" i="7"/>
  <c r="K14" i="7"/>
  <c r="K16" i="7"/>
  <c r="K17" i="7"/>
  <c r="K18" i="7"/>
  <c r="K20" i="7"/>
  <c r="K21" i="7"/>
  <c r="K22" i="7"/>
  <c r="K23" i="7"/>
  <c r="K26" i="7"/>
  <c r="K27" i="7"/>
  <c r="K29" i="7"/>
  <c r="K30" i="7"/>
  <c r="K31" i="7"/>
  <c r="K32" i="7"/>
  <c r="K33" i="7" s="1"/>
  <c r="K39" i="7" s="1"/>
  <c r="K34" i="7"/>
  <c r="K35" i="7"/>
  <c r="K36" i="7"/>
  <c r="K37" i="7"/>
  <c r="K40" i="7"/>
  <c r="K41" i="7"/>
  <c r="K42" i="7"/>
  <c r="K43" i="7"/>
  <c r="K45" i="7"/>
  <c r="K46" i="7"/>
  <c r="K47" i="7"/>
  <c r="K48" i="7"/>
  <c r="K7" i="7"/>
  <c r="G8" i="7"/>
  <c r="G9" i="7"/>
  <c r="G10" i="7"/>
  <c r="G12" i="7"/>
  <c r="G15" i="7" s="1"/>
  <c r="G13" i="7"/>
  <c r="G14" i="7"/>
  <c r="G16" i="7"/>
  <c r="G19" i="7" s="1"/>
  <c r="G17" i="7"/>
  <c r="G18" i="7"/>
  <c r="G20" i="7"/>
  <c r="G21" i="7"/>
  <c r="G22" i="7"/>
  <c r="G23" i="7"/>
  <c r="G26" i="7"/>
  <c r="G27" i="7"/>
  <c r="G29" i="7"/>
  <c r="G30" i="7"/>
  <c r="G31" i="7"/>
  <c r="G32" i="7"/>
  <c r="G34" i="7"/>
  <c r="G35" i="7"/>
  <c r="G36" i="7"/>
  <c r="G37" i="7"/>
  <c r="G40" i="7"/>
  <c r="G41" i="7"/>
  <c r="G42" i="7"/>
  <c r="G43" i="7"/>
  <c r="G45" i="7"/>
  <c r="G46" i="7"/>
  <c r="G47" i="7"/>
  <c r="G48" i="7"/>
  <c r="G7" i="7"/>
  <c r="E8" i="7"/>
  <c r="E9" i="7"/>
  <c r="E10" i="7"/>
  <c r="E12" i="7"/>
  <c r="E13" i="7"/>
  <c r="E14" i="7"/>
  <c r="E16" i="7"/>
  <c r="E17" i="7"/>
  <c r="E18" i="7"/>
  <c r="E20" i="7"/>
  <c r="E21" i="7"/>
  <c r="E22" i="7"/>
  <c r="E23" i="7"/>
  <c r="E24" i="7" s="1"/>
  <c r="E26" i="7"/>
  <c r="E27" i="7"/>
  <c r="E29" i="7"/>
  <c r="E30" i="7"/>
  <c r="E31" i="7"/>
  <c r="E32" i="7"/>
  <c r="E34" i="7"/>
  <c r="E35" i="7"/>
  <c r="E36" i="7"/>
  <c r="E37" i="7"/>
  <c r="E40" i="7"/>
  <c r="E41" i="7"/>
  <c r="E42" i="7"/>
  <c r="E43" i="7"/>
  <c r="E45" i="7"/>
  <c r="E46" i="7"/>
  <c r="E47" i="7"/>
  <c r="E48" i="7"/>
  <c r="E52" i="7"/>
  <c r="E53" i="7"/>
  <c r="E7" i="7"/>
  <c r="H57" i="8" l="1"/>
  <c r="H56" i="8"/>
  <c r="I60" i="8" s="1"/>
  <c r="G25" i="7"/>
  <c r="G51" i="7" s="1"/>
  <c r="Q19" i="7"/>
  <c r="P25" i="7"/>
  <c r="P51" i="7" s="1"/>
  <c r="Q25" i="7"/>
  <c r="Q51" i="7" s="1"/>
  <c r="K19" i="7"/>
  <c r="E19" i="7"/>
  <c r="E25" i="7"/>
  <c r="E49" i="7"/>
  <c r="D50" i="7"/>
  <c r="E44" i="7"/>
  <c r="E50" i="7" s="1"/>
  <c r="E38" i="7"/>
  <c r="D39" i="7"/>
  <c r="E33" i="7"/>
  <c r="E28" i="7"/>
  <c r="K24" i="7"/>
  <c r="J25" i="7"/>
  <c r="K15" i="7"/>
  <c r="K11" i="7"/>
  <c r="R51" i="7"/>
  <c r="J51" i="7"/>
  <c r="F51" i="7"/>
  <c r="H61" i="8" l="1"/>
  <c r="V62" i="8"/>
  <c r="G63" i="8"/>
  <c r="L59" i="8"/>
  <c r="H66" i="8"/>
  <c r="D51" i="7"/>
  <c r="E39" i="7"/>
  <c r="E51" i="7" s="1"/>
  <c r="K25" i="7"/>
  <c r="K51" i="7" s="1"/>
  <c r="H56" i="7" l="1"/>
  <c r="H66" i="7" s="1"/>
  <c r="H57" i="7"/>
  <c r="V62" i="7"/>
  <c r="D49" i="5"/>
  <c r="E49" i="5"/>
  <c r="F49" i="5"/>
  <c r="G49" i="5"/>
  <c r="J49" i="5"/>
  <c r="K49" i="5"/>
  <c r="L49" i="5"/>
  <c r="M49" i="5"/>
  <c r="P49" i="5"/>
  <c r="Q49" i="5"/>
  <c r="R49" i="5"/>
  <c r="S49" i="5"/>
  <c r="D50" i="5"/>
  <c r="E50" i="5"/>
  <c r="F50" i="5"/>
  <c r="G50" i="5"/>
  <c r="J50" i="5"/>
  <c r="K50" i="5"/>
  <c r="L50" i="5"/>
  <c r="M50" i="5"/>
  <c r="P50" i="5"/>
  <c r="Q50" i="5"/>
  <c r="R50" i="5"/>
  <c r="S50" i="5"/>
  <c r="J51" i="5"/>
  <c r="K51" i="5"/>
  <c r="L51" i="5"/>
  <c r="M51" i="5"/>
  <c r="P51" i="5"/>
  <c r="Q51" i="5"/>
  <c r="R51" i="5"/>
  <c r="S51" i="5"/>
  <c r="D44" i="5"/>
  <c r="E44" i="5"/>
  <c r="F44" i="5"/>
  <c r="G44" i="5"/>
  <c r="J44" i="5"/>
  <c r="K44" i="5"/>
  <c r="L44" i="5"/>
  <c r="M44" i="5"/>
  <c r="P44" i="5"/>
  <c r="Q44" i="5"/>
  <c r="R44" i="5"/>
  <c r="S44" i="5"/>
  <c r="D38" i="5"/>
  <c r="D39" i="5" s="1"/>
  <c r="D51" i="5" s="1"/>
  <c r="F38" i="5"/>
  <c r="F39" i="5" s="1"/>
  <c r="G38" i="5"/>
  <c r="J38" i="5"/>
  <c r="J39" i="5" s="1"/>
  <c r="K38" i="5"/>
  <c r="L38" i="5"/>
  <c r="M38" i="5"/>
  <c r="M39" i="5" s="1"/>
  <c r="P38" i="5"/>
  <c r="Q38" i="5"/>
  <c r="Q39" i="5" s="1"/>
  <c r="R38" i="5"/>
  <c r="R39" i="5" s="1"/>
  <c r="S38" i="5"/>
  <c r="G39" i="5"/>
  <c r="K39" i="5"/>
  <c r="L39" i="5"/>
  <c r="P39" i="5"/>
  <c r="S39" i="5"/>
  <c r="D33" i="5"/>
  <c r="E33" i="5"/>
  <c r="F33" i="5"/>
  <c r="G33" i="5"/>
  <c r="J33" i="5"/>
  <c r="K33" i="5"/>
  <c r="L33" i="5"/>
  <c r="M33" i="5"/>
  <c r="P33" i="5"/>
  <c r="Q33" i="5"/>
  <c r="R33" i="5"/>
  <c r="S33" i="5"/>
  <c r="D28" i="5"/>
  <c r="E28" i="5"/>
  <c r="F28" i="5"/>
  <c r="G28" i="5"/>
  <c r="J28" i="5"/>
  <c r="K28" i="5"/>
  <c r="L28" i="5"/>
  <c r="M28" i="5"/>
  <c r="P28" i="5"/>
  <c r="Q28" i="5"/>
  <c r="R28" i="5"/>
  <c r="S28" i="5"/>
  <c r="D24" i="5"/>
  <c r="E24" i="5"/>
  <c r="F24" i="5"/>
  <c r="G24" i="5"/>
  <c r="J24" i="5"/>
  <c r="J25" i="5" s="1"/>
  <c r="K24" i="5"/>
  <c r="K25" i="5" s="1"/>
  <c r="L24" i="5"/>
  <c r="M24" i="5"/>
  <c r="P24" i="5"/>
  <c r="Q24" i="5"/>
  <c r="R24" i="5"/>
  <c r="R25" i="5" s="1"/>
  <c r="S24" i="5"/>
  <c r="S25" i="5" s="1"/>
  <c r="D25" i="5"/>
  <c r="E25" i="5"/>
  <c r="L25" i="5"/>
  <c r="M25" i="5"/>
  <c r="P25" i="5"/>
  <c r="Q25" i="5"/>
  <c r="D19" i="5"/>
  <c r="E19" i="5"/>
  <c r="F19" i="5"/>
  <c r="J19" i="5"/>
  <c r="K19" i="5"/>
  <c r="L19" i="5"/>
  <c r="M19" i="5"/>
  <c r="P19" i="5"/>
  <c r="Q19" i="5"/>
  <c r="R19" i="5"/>
  <c r="S19" i="5"/>
  <c r="D15" i="5"/>
  <c r="E15" i="5"/>
  <c r="F15" i="5"/>
  <c r="G15" i="5"/>
  <c r="J15" i="5"/>
  <c r="K15" i="5"/>
  <c r="L15" i="5"/>
  <c r="M15" i="5"/>
  <c r="P15" i="5"/>
  <c r="Q15" i="5"/>
  <c r="R15" i="5"/>
  <c r="S15" i="5"/>
  <c r="D11" i="5"/>
  <c r="E11" i="5"/>
  <c r="F11" i="5"/>
  <c r="G11" i="5"/>
  <c r="J11" i="5"/>
  <c r="K11" i="5"/>
  <c r="L11" i="5"/>
  <c r="M11" i="5"/>
  <c r="P11" i="5"/>
  <c r="Q11" i="5"/>
  <c r="R11" i="5"/>
  <c r="S11" i="5"/>
  <c r="L59" i="7" l="1"/>
  <c r="G63" i="7"/>
  <c r="I60" i="7"/>
  <c r="H61" i="7"/>
  <c r="F25" i="5"/>
  <c r="F51" i="5" s="1"/>
  <c r="S8" i="5"/>
  <c r="S9" i="5"/>
  <c r="S10" i="5"/>
  <c r="S12" i="5"/>
  <c r="S13" i="5"/>
  <c r="S14" i="5"/>
  <c r="S16" i="5"/>
  <c r="S17" i="5"/>
  <c r="S18" i="5"/>
  <c r="S20" i="5"/>
  <c r="S21" i="5"/>
  <c r="S22" i="5"/>
  <c r="S23" i="5"/>
  <c r="S26" i="5"/>
  <c r="S27" i="5"/>
  <c r="S29" i="5"/>
  <c r="S30" i="5"/>
  <c r="S31" i="5"/>
  <c r="S32" i="5"/>
  <c r="S34" i="5"/>
  <c r="S35" i="5"/>
  <c r="S36" i="5"/>
  <c r="S37" i="5"/>
  <c r="S40" i="5"/>
  <c r="S41" i="5"/>
  <c r="S42" i="5"/>
  <c r="S43" i="5"/>
  <c r="S45" i="5"/>
  <c r="S46" i="5"/>
  <c r="S47" i="5"/>
  <c r="S48" i="5"/>
  <c r="S7" i="5"/>
  <c r="Q8" i="5"/>
  <c r="Q9" i="5"/>
  <c r="Q10" i="5"/>
  <c r="Q12" i="5"/>
  <c r="Q13" i="5"/>
  <c r="Q14" i="5"/>
  <c r="Q16" i="5"/>
  <c r="Q17" i="5"/>
  <c r="Q18" i="5"/>
  <c r="Q20" i="5"/>
  <c r="Q21" i="5"/>
  <c r="Q22" i="5"/>
  <c r="Q23" i="5"/>
  <c r="Q26" i="5"/>
  <c r="Q27" i="5"/>
  <c r="Q29" i="5"/>
  <c r="Q30" i="5"/>
  <c r="Q31" i="5"/>
  <c r="Q32" i="5"/>
  <c r="Q34" i="5"/>
  <c r="Q35" i="5"/>
  <c r="Q36" i="5"/>
  <c r="Q37" i="5"/>
  <c r="Q40" i="5"/>
  <c r="Q41" i="5"/>
  <c r="Q42" i="5"/>
  <c r="Q43" i="5"/>
  <c r="Q45" i="5"/>
  <c r="Q46" i="5"/>
  <c r="Q47" i="5"/>
  <c r="Q48" i="5"/>
  <c r="Q52" i="5"/>
  <c r="Q7" i="5"/>
  <c r="M8" i="5"/>
  <c r="M9" i="5"/>
  <c r="M10" i="5"/>
  <c r="M12" i="5"/>
  <c r="M13" i="5"/>
  <c r="M14" i="5"/>
  <c r="M16" i="5"/>
  <c r="M17" i="5"/>
  <c r="M18" i="5"/>
  <c r="M20" i="5"/>
  <c r="M21" i="5"/>
  <c r="M22" i="5"/>
  <c r="M23" i="5"/>
  <c r="M26" i="5"/>
  <c r="M27" i="5"/>
  <c r="M29" i="5"/>
  <c r="M30" i="5"/>
  <c r="M31" i="5"/>
  <c r="M32" i="5"/>
  <c r="M34" i="5"/>
  <c r="M35" i="5"/>
  <c r="M36" i="5"/>
  <c r="M37" i="5"/>
  <c r="M40" i="5"/>
  <c r="M41" i="5"/>
  <c r="M42" i="5"/>
  <c r="M43" i="5"/>
  <c r="M45" i="5"/>
  <c r="M46" i="5"/>
  <c r="M47" i="5"/>
  <c r="M48" i="5"/>
  <c r="M7" i="5"/>
  <c r="K8" i="5"/>
  <c r="K9" i="5"/>
  <c r="K10" i="5"/>
  <c r="K12" i="5"/>
  <c r="K13" i="5"/>
  <c r="K14" i="5"/>
  <c r="K16" i="5"/>
  <c r="K17" i="5"/>
  <c r="K18" i="5"/>
  <c r="K20" i="5"/>
  <c r="K21" i="5"/>
  <c r="K22" i="5"/>
  <c r="K23" i="5"/>
  <c r="K26" i="5"/>
  <c r="K27" i="5"/>
  <c r="K29" i="5"/>
  <c r="K30" i="5"/>
  <c r="K31" i="5"/>
  <c r="K32" i="5"/>
  <c r="K34" i="5"/>
  <c r="K35" i="5"/>
  <c r="K36" i="5"/>
  <c r="K37" i="5"/>
  <c r="K40" i="5"/>
  <c r="K41" i="5"/>
  <c r="K42" i="5"/>
  <c r="K43" i="5"/>
  <c r="K45" i="5"/>
  <c r="K46" i="5"/>
  <c r="K47" i="5"/>
  <c r="K48" i="5"/>
  <c r="K7" i="5"/>
  <c r="G8" i="5"/>
  <c r="G9" i="5"/>
  <c r="G10" i="5"/>
  <c r="G12" i="5"/>
  <c r="G13" i="5"/>
  <c r="G14" i="5"/>
  <c r="G16" i="5"/>
  <c r="G19" i="5" s="1"/>
  <c r="G25" i="5" s="1"/>
  <c r="G51" i="5" s="1"/>
  <c r="G17" i="5"/>
  <c r="G18" i="5"/>
  <c r="G20" i="5"/>
  <c r="G21" i="5"/>
  <c r="G22" i="5"/>
  <c r="G23" i="5"/>
  <c r="G26" i="5"/>
  <c r="G27" i="5"/>
  <c r="G29" i="5"/>
  <c r="G30" i="5"/>
  <c r="G31" i="5"/>
  <c r="G32" i="5"/>
  <c r="G34" i="5"/>
  <c r="G35" i="5"/>
  <c r="G36" i="5"/>
  <c r="G37" i="5"/>
  <c r="G40" i="5"/>
  <c r="G41" i="5"/>
  <c r="G42" i="5"/>
  <c r="G43" i="5"/>
  <c r="G45" i="5"/>
  <c r="G46" i="5"/>
  <c r="G47" i="5"/>
  <c r="G48" i="5"/>
  <c r="G7" i="5"/>
  <c r="E8" i="5"/>
  <c r="E9" i="5"/>
  <c r="E10" i="5"/>
  <c r="E12" i="5"/>
  <c r="E13" i="5"/>
  <c r="E14" i="5"/>
  <c r="E16" i="5"/>
  <c r="E17" i="5"/>
  <c r="E18" i="5"/>
  <c r="E20" i="5"/>
  <c r="E21" i="5"/>
  <c r="E22" i="5"/>
  <c r="E23" i="5"/>
  <c r="E26" i="5"/>
  <c r="E27" i="5"/>
  <c r="E29" i="5"/>
  <c r="E30" i="5"/>
  <c r="E31" i="5"/>
  <c r="E32" i="5"/>
  <c r="E34" i="5"/>
  <c r="E38" i="5" s="1"/>
  <c r="E39" i="5" s="1"/>
  <c r="E51" i="5" s="1"/>
  <c r="E35" i="5"/>
  <c r="E36" i="5"/>
  <c r="E37" i="5"/>
  <c r="E40" i="5"/>
  <c r="E41" i="5"/>
  <c r="E42" i="5"/>
  <c r="E43" i="5"/>
  <c r="E45" i="5"/>
  <c r="E46" i="5"/>
  <c r="E47" i="5"/>
  <c r="E48" i="5"/>
  <c r="E52" i="5"/>
  <c r="E53" i="5"/>
  <c r="E7" i="5"/>
  <c r="E53" i="4" l="1"/>
  <c r="Q52" i="4"/>
  <c r="E52" i="4"/>
  <c r="R49" i="4"/>
  <c r="P49" i="4"/>
  <c r="L49" i="4"/>
  <c r="J49" i="4"/>
  <c r="F49" i="4"/>
  <c r="D49" i="4"/>
  <c r="S48" i="4"/>
  <c r="Q48" i="4"/>
  <c r="O48" i="4"/>
  <c r="T48" i="4" s="1"/>
  <c r="O48" i="5" s="1"/>
  <c r="T48" i="5" s="1"/>
  <c r="O48" i="7" s="1"/>
  <c r="T48" i="7" s="1"/>
  <c r="O48" i="8" s="1"/>
  <c r="T48" i="8" s="1"/>
  <c r="O48" i="9" s="1"/>
  <c r="T48" i="9" s="1"/>
  <c r="O48" i="10" s="1"/>
  <c r="T48" i="10" s="1"/>
  <c r="O48" i="11" s="1"/>
  <c r="T48" i="11" s="1"/>
  <c r="O48" i="12" s="1"/>
  <c r="T48" i="12" s="1"/>
  <c r="O48" i="13" s="1"/>
  <c r="T48" i="13" s="1"/>
  <c r="M48" i="4"/>
  <c r="K48" i="4"/>
  <c r="I48" i="4"/>
  <c r="N48" i="4" s="1"/>
  <c r="I48" i="5" s="1"/>
  <c r="N48" i="5" s="1"/>
  <c r="I48" i="7" s="1"/>
  <c r="N48" i="7" s="1"/>
  <c r="I48" i="8" s="1"/>
  <c r="N48" i="8" s="1"/>
  <c r="I48" i="9" s="1"/>
  <c r="N48" i="9" s="1"/>
  <c r="I48" i="10" s="1"/>
  <c r="N48" i="10" s="1"/>
  <c r="I48" i="11" s="1"/>
  <c r="N48" i="11" s="1"/>
  <c r="I48" i="12" s="1"/>
  <c r="N48" i="12" s="1"/>
  <c r="I48" i="13" s="1"/>
  <c r="N48" i="13" s="1"/>
  <c r="G48" i="4"/>
  <c r="E48" i="4"/>
  <c r="C48" i="4"/>
  <c r="H48" i="4" s="1"/>
  <c r="C48" i="5" s="1"/>
  <c r="H48" i="5" s="1"/>
  <c r="C48" i="7" s="1"/>
  <c r="H48" i="7" s="1"/>
  <c r="C48" i="8" s="1"/>
  <c r="H48" i="8" s="1"/>
  <c r="C48" i="9" s="1"/>
  <c r="H48" i="9" s="1"/>
  <c r="C48" i="10" s="1"/>
  <c r="H48" i="10" s="1"/>
  <c r="C48" i="11" s="1"/>
  <c r="H48" i="11" s="1"/>
  <c r="C48" i="12" s="1"/>
  <c r="H48" i="12" s="1"/>
  <c r="C48" i="13" s="1"/>
  <c r="H48" i="13" s="1"/>
  <c r="S47" i="4"/>
  <c r="Q47" i="4"/>
  <c r="O47" i="4"/>
  <c r="T47" i="4" s="1"/>
  <c r="O47" i="5" s="1"/>
  <c r="T47" i="5" s="1"/>
  <c r="O47" i="7" s="1"/>
  <c r="T47" i="7" s="1"/>
  <c r="O47" i="8" s="1"/>
  <c r="T47" i="8" s="1"/>
  <c r="O47" i="9" s="1"/>
  <c r="T47" i="9" s="1"/>
  <c r="O47" i="10" s="1"/>
  <c r="T47" i="10" s="1"/>
  <c r="O47" i="11" s="1"/>
  <c r="T47" i="11" s="1"/>
  <c r="O47" i="12" s="1"/>
  <c r="T47" i="12" s="1"/>
  <c r="O47" i="13" s="1"/>
  <c r="T47" i="13" s="1"/>
  <c r="M47" i="4"/>
  <c r="K47" i="4"/>
  <c r="I47" i="4"/>
  <c r="N47" i="4" s="1"/>
  <c r="I47" i="5" s="1"/>
  <c r="N47" i="5" s="1"/>
  <c r="I47" i="7" s="1"/>
  <c r="N47" i="7" s="1"/>
  <c r="I47" i="8" s="1"/>
  <c r="N47" i="8" s="1"/>
  <c r="I47" i="9" s="1"/>
  <c r="N47" i="9" s="1"/>
  <c r="I47" i="10" s="1"/>
  <c r="N47" i="10" s="1"/>
  <c r="I47" i="11" s="1"/>
  <c r="N47" i="11" s="1"/>
  <c r="I47" i="12" s="1"/>
  <c r="N47" i="12" s="1"/>
  <c r="I47" i="13" s="1"/>
  <c r="N47" i="13" s="1"/>
  <c r="G47" i="4"/>
  <c r="E47" i="4"/>
  <c r="C47" i="4"/>
  <c r="H47" i="4" s="1"/>
  <c r="S46" i="4"/>
  <c r="Q46" i="4"/>
  <c r="O46" i="4"/>
  <c r="T46" i="4" s="1"/>
  <c r="O46" i="5" s="1"/>
  <c r="T46" i="5" s="1"/>
  <c r="O46" i="7" s="1"/>
  <c r="T46" i="7" s="1"/>
  <c r="O46" i="8" s="1"/>
  <c r="T46" i="8" s="1"/>
  <c r="O46" i="9" s="1"/>
  <c r="T46" i="9" s="1"/>
  <c r="O46" i="10" s="1"/>
  <c r="T46" i="10" s="1"/>
  <c r="O46" i="11" s="1"/>
  <c r="T46" i="11" s="1"/>
  <c r="O46" i="12" s="1"/>
  <c r="T46" i="12" s="1"/>
  <c r="O46" i="13" s="1"/>
  <c r="T46" i="13" s="1"/>
  <c r="M46" i="4"/>
  <c r="K46" i="4"/>
  <c r="I46" i="4"/>
  <c r="N46" i="4" s="1"/>
  <c r="I46" i="5" s="1"/>
  <c r="N46" i="5" s="1"/>
  <c r="I46" i="7" s="1"/>
  <c r="N46" i="7" s="1"/>
  <c r="I46" i="8" s="1"/>
  <c r="N46" i="8" s="1"/>
  <c r="I46" i="9" s="1"/>
  <c r="N46" i="9" s="1"/>
  <c r="I46" i="10" s="1"/>
  <c r="N46" i="10" s="1"/>
  <c r="I46" i="11" s="1"/>
  <c r="N46" i="11" s="1"/>
  <c r="I46" i="12" s="1"/>
  <c r="N46" i="12" s="1"/>
  <c r="I46" i="13" s="1"/>
  <c r="N46" i="13" s="1"/>
  <c r="G46" i="4"/>
  <c r="E46" i="4"/>
  <c r="C46" i="4"/>
  <c r="H46" i="4" s="1"/>
  <c r="S45" i="4"/>
  <c r="Q45" i="4"/>
  <c r="O45" i="4"/>
  <c r="T45" i="4" s="1"/>
  <c r="O45" i="5" s="1"/>
  <c r="M45" i="4"/>
  <c r="K45" i="4"/>
  <c r="I45" i="4"/>
  <c r="G45" i="4"/>
  <c r="E45" i="4"/>
  <c r="C45" i="4"/>
  <c r="H45" i="4" s="1"/>
  <c r="C45" i="5" s="1"/>
  <c r="R44" i="4"/>
  <c r="P44" i="4"/>
  <c r="L44" i="4"/>
  <c r="J44" i="4"/>
  <c r="F44" i="4"/>
  <c r="D44" i="4"/>
  <c r="D50" i="4" s="1"/>
  <c r="S43" i="4"/>
  <c r="Q43" i="4"/>
  <c r="O43" i="4"/>
  <c r="T43" i="4" s="1"/>
  <c r="O43" i="5" s="1"/>
  <c r="T43" i="5" s="1"/>
  <c r="O43" i="7" s="1"/>
  <c r="T43" i="7" s="1"/>
  <c r="O43" i="8" s="1"/>
  <c r="T43" i="8" s="1"/>
  <c r="O43" i="9" s="1"/>
  <c r="T43" i="9" s="1"/>
  <c r="O43" i="10" s="1"/>
  <c r="T43" i="10" s="1"/>
  <c r="O43" i="11" s="1"/>
  <c r="T43" i="11" s="1"/>
  <c r="O43" i="12" s="1"/>
  <c r="T43" i="12" s="1"/>
  <c r="O43" i="13" s="1"/>
  <c r="T43" i="13" s="1"/>
  <c r="M43" i="4"/>
  <c r="K43" i="4"/>
  <c r="I43" i="4"/>
  <c r="N43" i="4" s="1"/>
  <c r="I43" i="5" s="1"/>
  <c r="N43" i="5" s="1"/>
  <c r="I43" i="7" s="1"/>
  <c r="N43" i="7" s="1"/>
  <c r="I43" i="8" s="1"/>
  <c r="N43" i="8" s="1"/>
  <c r="I43" i="9" s="1"/>
  <c r="N43" i="9" s="1"/>
  <c r="I43" i="10" s="1"/>
  <c r="N43" i="10" s="1"/>
  <c r="I43" i="11" s="1"/>
  <c r="N43" i="11" s="1"/>
  <c r="I43" i="12" s="1"/>
  <c r="N43" i="12" s="1"/>
  <c r="I43" i="13" s="1"/>
  <c r="N43" i="13" s="1"/>
  <c r="G43" i="4"/>
  <c r="E43" i="4"/>
  <c r="C43" i="4"/>
  <c r="H43" i="4" s="1"/>
  <c r="C43" i="5" s="1"/>
  <c r="H43" i="5" s="1"/>
  <c r="C43" i="7" s="1"/>
  <c r="H43" i="7" s="1"/>
  <c r="C43" i="8" s="1"/>
  <c r="H43" i="8" s="1"/>
  <c r="C43" i="9" s="1"/>
  <c r="H43" i="9" s="1"/>
  <c r="C43" i="10" s="1"/>
  <c r="H43" i="10" s="1"/>
  <c r="C43" i="11" s="1"/>
  <c r="H43" i="11" s="1"/>
  <c r="C43" i="12" s="1"/>
  <c r="H43" i="12" s="1"/>
  <c r="C43" i="13" s="1"/>
  <c r="H43" i="13" s="1"/>
  <c r="S42" i="4"/>
  <c r="Q42" i="4"/>
  <c r="O42" i="4"/>
  <c r="T42" i="4" s="1"/>
  <c r="O42" i="5" s="1"/>
  <c r="T42" i="5" s="1"/>
  <c r="O42" i="7" s="1"/>
  <c r="T42" i="7" s="1"/>
  <c r="O42" i="8" s="1"/>
  <c r="T42" i="8" s="1"/>
  <c r="O42" i="9" s="1"/>
  <c r="T42" i="9" s="1"/>
  <c r="O42" i="10" s="1"/>
  <c r="T42" i="10" s="1"/>
  <c r="O42" i="11" s="1"/>
  <c r="T42" i="11" s="1"/>
  <c r="O42" i="12" s="1"/>
  <c r="T42" i="12" s="1"/>
  <c r="O42" i="13" s="1"/>
  <c r="T42" i="13" s="1"/>
  <c r="M42" i="4"/>
  <c r="K42" i="4"/>
  <c r="I42" i="4"/>
  <c r="N42" i="4" s="1"/>
  <c r="I42" i="5" s="1"/>
  <c r="N42" i="5" s="1"/>
  <c r="I42" i="7" s="1"/>
  <c r="N42" i="7" s="1"/>
  <c r="I42" i="8" s="1"/>
  <c r="N42" i="8" s="1"/>
  <c r="I42" i="9" s="1"/>
  <c r="N42" i="9" s="1"/>
  <c r="I42" i="10" s="1"/>
  <c r="N42" i="10" s="1"/>
  <c r="I42" i="11" s="1"/>
  <c r="N42" i="11" s="1"/>
  <c r="I42" i="12" s="1"/>
  <c r="N42" i="12" s="1"/>
  <c r="I42" i="13" s="1"/>
  <c r="N42" i="13" s="1"/>
  <c r="G42" i="4"/>
  <c r="E42" i="4"/>
  <c r="C42" i="4"/>
  <c r="H42" i="4" s="1"/>
  <c r="C42" i="5" s="1"/>
  <c r="H42" i="5" s="1"/>
  <c r="C42" i="7" s="1"/>
  <c r="H42" i="7" s="1"/>
  <c r="C42" i="8" s="1"/>
  <c r="H42" i="8" s="1"/>
  <c r="C42" i="9" s="1"/>
  <c r="H42" i="9" s="1"/>
  <c r="C42" i="10" s="1"/>
  <c r="H42" i="10" s="1"/>
  <c r="C42" i="11" s="1"/>
  <c r="H42" i="11" s="1"/>
  <c r="C42" i="12" s="1"/>
  <c r="H42" i="12" s="1"/>
  <c r="C42" i="13" s="1"/>
  <c r="H42" i="13" s="1"/>
  <c r="S41" i="4"/>
  <c r="Q41" i="4"/>
  <c r="O41" i="4"/>
  <c r="T41" i="4" s="1"/>
  <c r="O41" i="5" s="1"/>
  <c r="T41" i="5" s="1"/>
  <c r="O41" i="7" s="1"/>
  <c r="T41" i="7" s="1"/>
  <c r="O41" i="8" s="1"/>
  <c r="T41" i="8" s="1"/>
  <c r="O41" i="9" s="1"/>
  <c r="T41" i="9" s="1"/>
  <c r="O41" i="10" s="1"/>
  <c r="T41" i="10" s="1"/>
  <c r="O41" i="11" s="1"/>
  <c r="T41" i="11" s="1"/>
  <c r="O41" i="12" s="1"/>
  <c r="T41" i="12" s="1"/>
  <c r="O41" i="13" s="1"/>
  <c r="T41" i="13" s="1"/>
  <c r="M41" i="4"/>
  <c r="K41" i="4"/>
  <c r="I41" i="4"/>
  <c r="N41" i="4" s="1"/>
  <c r="I41" i="5" s="1"/>
  <c r="N41" i="5" s="1"/>
  <c r="I41" i="7" s="1"/>
  <c r="N41" i="7" s="1"/>
  <c r="I41" i="8" s="1"/>
  <c r="N41" i="8" s="1"/>
  <c r="I41" i="9" s="1"/>
  <c r="N41" i="9" s="1"/>
  <c r="I41" i="10" s="1"/>
  <c r="N41" i="10" s="1"/>
  <c r="I41" i="11" s="1"/>
  <c r="N41" i="11" s="1"/>
  <c r="I41" i="12" s="1"/>
  <c r="N41" i="12" s="1"/>
  <c r="I41" i="13" s="1"/>
  <c r="N41" i="13" s="1"/>
  <c r="G41" i="4"/>
  <c r="E41" i="4"/>
  <c r="C41" i="4"/>
  <c r="H41" i="4" s="1"/>
  <c r="C41" i="5" s="1"/>
  <c r="H41" i="5" s="1"/>
  <c r="C41" i="7" s="1"/>
  <c r="H41" i="7" s="1"/>
  <c r="C41" i="8" s="1"/>
  <c r="H41" i="8" s="1"/>
  <c r="C41" i="9" s="1"/>
  <c r="H41" i="9" s="1"/>
  <c r="C41" i="10" s="1"/>
  <c r="H41" i="10" s="1"/>
  <c r="C41" i="11" s="1"/>
  <c r="H41" i="11" s="1"/>
  <c r="C41" i="12" s="1"/>
  <c r="H41" i="12" s="1"/>
  <c r="S40" i="4"/>
  <c r="Q40" i="4"/>
  <c r="O40" i="4"/>
  <c r="T40" i="4" s="1"/>
  <c r="O40" i="5" s="1"/>
  <c r="M40" i="4"/>
  <c r="K40" i="4"/>
  <c r="I40" i="4"/>
  <c r="G40" i="4"/>
  <c r="E40" i="4"/>
  <c r="C40" i="4"/>
  <c r="R38" i="4"/>
  <c r="P38" i="4"/>
  <c r="L38" i="4"/>
  <c r="J38" i="4"/>
  <c r="F38" i="4"/>
  <c r="D38" i="4"/>
  <c r="S37" i="4"/>
  <c r="Q37" i="4"/>
  <c r="O37" i="4"/>
  <c r="T37" i="4" s="1"/>
  <c r="O37" i="5" s="1"/>
  <c r="T37" i="5" s="1"/>
  <c r="O37" i="7" s="1"/>
  <c r="T37" i="7" s="1"/>
  <c r="O37" i="8" s="1"/>
  <c r="T37" i="8" s="1"/>
  <c r="O37" i="9" s="1"/>
  <c r="T37" i="9" s="1"/>
  <c r="O37" i="10" s="1"/>
  <c r="T37" i="10" s="1"/>
  <c r="O37" i="11" s="1"/>
  <c r="T37" i="11" s="1"/>
  <c r="O37" i="12" s="1"/>
  <c r="T37" i="12" s="1"/>
  <c r="O37" i="13" s="1"/>
  <c r="T37" i="13" s="1"/>
  <c r="M37" i="4"/>
  <c r="K37" i="4"/>
  <c r="I37" i="4"/>
  <c r="N37" i="4" s="1"/>
  <c r="I37" i="5" s="1"/>
  <c r="N37" i="5" s="1"/>
  <c r="I37" i="7" s="1"/>
  <c r="N37" i="7" s="1"/>
  <c r="I37" i="8" s="1"/>
  <c r="N37" i="8" s="1"/>
  <c r="I37" i="9" s="1"/>
  <c r="N37" i="9" s="1"/>
  <c r="I37" i="10" s="1"/>
  <c r="N37" i="10" s="1"/>
  <c r="I37" i="11" s="1"/>
  <c r="N37" i="11" s="1"/>
  <c r="I37" i="12" s="1"/>
  <c r="N37" i="12" s="1"/>
  <c r="I37" i="13" s="1"/>
  <c r="N37" i="13" s="1"/>
  <c r="G37" i="4"/>
  <c r="E37" i="4"/>
  <c r="C37" i="4"/>
  <c r="H37" i="4" s="1"/>
  <c r="S36" i="4"/>
  <c r="Q36" i="4"/>
  <c r="O36" i="4"/>
  <c r="T36" i="4" s="1"/>
  <c r="O36" i="5" s="1"/>
  <c r="T36" i="5" s="1"/>
  <c r="O36" i="7" s="1"/>
  <c r="T36" i="7" s="1"/>
  <c r="O36" i="8" s="1"/>
  <c r="T36" i="8" s="1"/>
  <c r="O36" i="9" s="1"/>
  <c r="T36" i="9" s="1"/>
  <c r="O36" i="10" s="1"/>
  <c r="T36" i="10" s="1"/>
  <c r="O36" i="11" s="1"/>
  <c r="T36" i="11" s="1"/>
  <c r="O36" i="12" s="1"/>
  <c r="T36" i="12" s="1"/>
  <c r="O36" i="13" s="1"/>
  <c r="T36" i="13" s="1"/>
  <c r="M36" i="4"/>
  <c r="K36" i="4"/>
  <c r="I36" i="4"/>
  <c r="N36" i="4" s="1"/>
  <c r="I36" i="5" s="1"/>
  <c r="N36" i="5" s="1"/>
  <c r="I36" i="7" s="1"/>
  <c r="N36" i="7" s="1"/>
  <c r="I36" i="8" s="1"/>
  <c r="N36" i="8" s="1"/>
  <c r="I36" i="9" s="1"/>
  <c r="N36" i="9" s="1"/>
  <c r="I36" i="10" s="1"/>
  <c r="N36" i="10" s="1"/>
  <c r="I36" i="11" s="1"/>
  <c r="N36" i="11" s="1"/>
  <c r="I36" i="12" s="1"/>
  <c r="N36" i="12" s="1"/>
  <c r="I36" i="13" s="1"/>
  <c r="N36" i="13" s="1"/>
  <c r="G36" i="4"/>
  <c r="E36" i="4"/>
  <c r="C36" i="4"/>
  <c r="H36" i="4" s="1"/>
  <c r="S35" i="4"/>
  <c r="Q35" i="4"/>
  <c r="O35" i="4"/>
  <c r="T35" i="4" s="1"/>
  <c r="O35" i="5" s="1"/>
  <c r="T35" i="5" s="1"/>
  <c r="O35" i="7" s="1"/>
  <c r="T35" i="7" s="1"/>
  <c r="O35" i="8" s="1"/>
  <c r="T35" i="8" s="1"/>
  <c r="O35" i="9" s="1"/>
  <c r="T35" i="9" s="1"/>
  <c r="O35" i="10" s="1"/>
  <c r="T35" i="10" s="1"/>
  <c r="O35" i="11" s="1"/>
  <c r="T35" i="11" s="1"/>
  <c r="O35" i="12" s="1"/>
  <c r="T35" i="12" s="1"/>
  <c r="O35" i="13" s="1"/>
  <c r="T35" i="13" s="1"/>
  <c r="M35" i="4"/>
  <c r="K35" i="4"/>
  <c r="I35" i="4"/>
  <c r="N35" i="4" s="1"/>
  <c r="I35" i="5" s="1"/>
  <c r="N35" i="5" s="1"/>
  <c r="I35" i="7" s="1"/>
  <c r="N35" i="7" s="1"/>
  <c r="I35" i="8" s="1"/>
  <c r="N35" i="8" s="1"/>
  <c r="I35" i="9" s="1"/>
  <c r="N35" i="9" s="1"/>
  <c r="I35" i="10" s="1"/>
  <c r="N35" i="10" s="1"/>
  <c r="I35" i="11" s="1"/>
  <c r="N35" i="11" s="1"/>
  <c r="I35" i="12" s="1"/>
  <c r="N35" i="12" s="1"/>
  <c r="I35" i="13" s="1"/>
  <c r="N35" i="13" s="1"/>
  <c r="G35" i="4"/>
  <c r="E35" i="4"/>
  <c r="C35" i="4"/>
  <c r="H35" i="4" s="1"/>
  <c r="C35" i="5" s="1"/>
  <c r="H35" i="5" s="1"/>
  <c r="C35" i="7" s="1"/>
  <c r="H35" i="7" s="1"/>
  <c r="C35" i="8" s="1"/>
  <c r="H35" i="8" s="1"/>
  <c r="C35" i="9" s="1"/>
  <c r="H35" i="9" s="1"/>
  <c r="C35" i="10" s="1"/>
  <c r="H35" i="10" s="1"/>
  <c r="C35" i="11" s="1"/>
  <c r="H35" i="11" s="1"/>
  <c r="C35" i="12" s="1"/>
  <c r="H35" i="12" s="1"/>
  <c r="C35" i="13" s="1"/>
  <c r="H35" i="13" s="1"/>
  <c r="S34" i="4"/>
  <c r="Q34" i="4"/>
  <c r="O34" i="4"/>
  <c r="M34" i="4"/>
  <c r="K34" i="4"/>
  <c r="I34" i="4"/>
  <c r="N34" i="4" s="1"/>
  <c r="G34" i="4"/>
  <c r="E34" i="4"/>
  <c r="C34" i="4"/>
  <c r="R33" i="4"/>
  <c r="P33" i="4"/>
  <c r="L33" i="4"/>
  <c r="J33" i="4"/>
  <c r="F33" i="4"/>
  <c r="D33" i="4"/>
  <c r="S32" i="4"/>
  <c r="Q32" i="4"/>
  <c r="O32" i="4"/>
  <c r="T32" i="4" s="1"/>
  <c r="O32" i="5" s="1"/>
  <c r="T32" i="5" s="1"/>
  <c r="O32" i="7" s="1"/>
  <c r="T32" i="7" s="1"/>
  <c r="O32" i="8" s="1"/>
  <c r="T32" i="8" s="1"/>
  <c r="O32" i="9" s="1"/>
  <c r="T32" i="9" s="1"/>
  <c r="O32" i="10" s="1"/>
  <c r="T32" i="10" s="1"/>
  <c r="O32" i="11" s="1"/>
  <c r="T32" i="11" s="1"/>
  <c r="O32" i="12" s="1"/>
  <c r="T32" i="12" s="1"/>
  <c r="O32" i="13" s="1"/>
  <c r="T32" i="13" s="1"/>
  <c r="M32" i="4"/>
  <c r="K32" i="4"/>
  <c r="I32" i="4"/>
  <c r="N32" i="4" s="1"/>
  <c r="I32" i="5" s="1"/>
  <c r="N32" i="5" s="1"/>
  <c r="I32" i="7" s="1"/>
  <c r="N32" i="7" s="1"/>
  <c r="I32" i="8" s="1"/>
  <c r="N32" i="8" s="1"/>
  <c r="I32" i="9" s="1"/>
  <c r="N32" i="9" s="1"/>
  <c r="I32" i="10" s="1"/>
  <c r="N32" i="10" s="1"/>
  <c r="I32" i="11" s="1"/>
  <c r="N32" i="11" s="1"/>
  <c r="I32" i="12" s="1"/>
  <c r="N32" i="12" s="1"/>
  <c r="I32" i="13" s="1"/>
  <c r="N32" i="13" s="1"/>
  <c r="G32" i="4"/>
  <c r="E32" i="4"/>
  <c r="C32" i="4"/>
  <c r="H32" i="4" s="1"/>
  <c r="C32" i="5" s="1"/>
  <c r="H32" i="5" s="1"/>
  <c r="C32" i="7" s="1"/>
  <c r="H32" i="7" s="1"/>
  <c r="C32" i="8" s="1"/>
  <c r="H32" i="8" s="1"/>
  <c r="C32" i="9" s="1"/>
  <c r="H32" i="9" s="1"/>
  <c r="C32" i="10" s="1"/>
  <c r="H32" i="10" s="1"/>
  <c r="C32" i="11" s="1"/>
  <c r="H32" i="11" s="1"/>
  <c r="C32" i="12" s="1"/>
  <c r="H32" i="12" s="1"/>
  <c r="C32" i="13" s="1"/>
  <c r="H32" i="13" s="1"/>
  <c r="S31" i="4"/>
  <c r="Q31" i="4"/>
  <c r="O31" i="4"/>
  <c r="T31" i="4" s="1"/>
  <c r="O31" i="5" s="1"/>
  <c r="T31" i="5" s="1"/>
  <c r="O31" i="7" s="1"/>
  <c r="T31" i="7" s="1"/>
  <c r="O31" i="8" s="1"/>
  <c r="T31" i="8" s="1"/>
  <c r="O31" i="9" s="1"/>
  <c r="T31" i="9" s="1"/>
  <c r="O31" i="10" s="1"/>
  <c r="T31" i="10" s="1"/>
  <c r="O31" i="11" s="1"/>
  <c r="T31" i="11" s="1"/>
  <c r="O31" i="12" s="1"/>
  <c r="T31" i="12" s="1"/>
  <c r="O31" i="13" s="1"/>
  <c r="T31" i="13" s="1"/>
  <c r="M31" i="4"/>
  <c r="K31" i="4"/>
  <c r="I31" i="4"/>
  <c r="N31" i="4" s="1"/>
  <c r="I31" i="5" s="1"/>
  <c r="N31" i="5" s="1"/>
  <c r="I31" i="7" s="1"/>
  <c r="N31" i="7" s="1"/>
  <c r="I31" i="8" s="1"/>
  <c r="N31" i="8" s="1"/>
  <c r="I31" i="9" s="1"/>
  <c r="N31" i="9" s="1"/>
  <c r="I31" i="10" s="1"/>
  <c r="N31" i="10" s="1"/>
  <c r="I31" i="11" s="1"/>
  <c r="N31" i="11" s="1"/>
  <c r="I31" i="12" s="1"/>
  <c r="N31" i="12" s="1"/>
  <c r="I31" i="13" s="1"/>
  <c r="N31" i="13" s="1"/>
  <c r="G31" i="4"/>
  <c r="E31" i="4"/>
  <c r="C31" i="4"/>
  <c r="H31" i="4" s="1"/>
  <c r="C31" i="5" s="1"/>
  <c r="H31" i="5" s="1"/>
  <c r="C31" i="7" s="1"/>
  <c r="H31" i="7" s="1"/>
  <c r="C31" i="8" s="1"/>
  <c r="H31" i="8" s="1"/>
  <c r="C31" i="9" s="1"/>
  <c r="H31" i="9" s="1"/>
  <c r="C31" i="10" s="1"/>
  <c r="H31" i="10" s="1"/>
  <c r="C31" i="11" s="1"/>
  <c r="H31" i="11" s="1"/>
  <c r="C31" i="12" s="1"/>
  <c r="H31" i="12" s="1"/>
  <c r="C31" i="13" s="1"/>
  <c r="H31" i="13" s="1"/>
  <c r="S30" i="4"/>
  <c r="Q30" i="4"/>
  <c r="O30" i="4"/>
  <c r="T30" i="4" s="1"/>
  <c r="O30" i="5" s="1"/>
  <c r="T30" i="5" s="1"/>
  <c r="O30" i="7" s="1"/>
  <c r="T30" i="7" s="1"/>
  <c r="O30" i="8" s="1"/>
  <c r="T30" i="8" s="1"/>
  <c r="O30" i="9" s="1"/>
  <c r="T30" i="9" s="1"/>
  <c r="O30" i="10" s="1"/>
  <c r="T30" i="10" s="1"/>
  <c r="O30" i="11" s="1"/>
  <c r="T30" i="11" s="1"/>
  <c r="O30" i="12" s="1"/>
  <c r="T30" i="12" s="1"/>
  <c r="O30" i="13" s="1"/>
  <c r="T30" i="13" s="1"/>
  <c r="M30" i="4"/>
  <c r="K30" i="4"/>
  <c r="I30" i="4"/>
  <c r="N30" i="4" s="1"/>
  <c r="I30" i="5" s="1"/>
  <c r="N30" i="5" s="1"/>
  <c r="I30" i="7" s="1"/>
  <c r="N30" i="7" s="1"/>
  <c r="I30" i="8" s="1"/>
  <c r="N30" i="8" s="1"/>
  <c r="I30" i="9" s="1"/>
  <c r="N30" i="9" s="1"/>
  <c r="I30" i="10" s="1"/>
  <c r="N30" i="10" s="1"/>
  <c r="I30" i="11" s="1"/>
  <c r="N30" i="11" s="1"/>
  <c r="I30" i="12" s="1"/>
  <c r="N30" i="12" s="1"/>
  <c r="I30" i="13" s="1"/>
  <c r="N30" i="13" s="1"/>
  <c r="G30" i="4"/>
  <c r="E30" i="4"/>
  <c r="C30" i="4"/>
  <c r="H30" i="4" s="1"/>
  <c r="S29" i="4"/>
  <c r="Q29" i="4"/>
  <c r="O29" i="4"/>
  <c r="T29" i="4" s="1"/>
  <c r="O29" i="5" s="1"/>
  <c r="M29" i="4"/>
  <c r="K29" i="4"/>
  <c r="I29" i="4"/>
  <c r="G29" i="4"/>
  <c r="E29" i="4"/>
  <c r="C29" i="4"/>
  <c r="H29" i="4" s="1"/>
  <c r="C29" i="5" s="1"/>
  <c r="R28" i="4"/>
  <c r="P28" i="4"/>
  <c r="L28" i="4"/>
  <c r="J28" i="4"/>
  <c r="F28" i="4"/>
  <c r="D28" i="4"/>
  <c r="S27" i="4"/>
  <c r="Q27" i="4"/>
  <c r="O27" i="4"/>
  <c r="T27" i="4" s="1"/>
  <c r="O27" i="5" s="1"/>
  <c r="T27" i="5" s="1"/>
  <c r="O27" i="7" s="1"/>
  <c r="T27" i="7" s="1"/>
  <c r="O27" i="8" s="1"/>
  <c r="T27" i="8" s="1"/>
  <c r="O27" i="9" s="1"/>
  <c r="T27" i="9" s="1"/>
  <c r="O27" i="10" s="1"/>
  <c r="T27" i="10" s="1"/>
  <c r="O27" i="11" s="1"/>
  <c r="T27" i="11" s="1"/>
  <c r="O27" i="12" s="1"/>
  <c r="T27" i="12" s="1"/>
  <c r="O27" i="13" s="1"/>
  <c r="T27" i="13" s="1"/>
  <c r="M27" i="4"/>
  <c r="K27" i="4"/>
  <c r="I27" i="4"/>
  <c r="N27" i="4" s="1"/>
  <c r="I27" i="5" s="1"/>
  <c r="N27" i="5" s="1"/>
  <c r="I27" i="7" s="1"/>
  <c r="N27" i="7" s="1"/>
  <c r="I27" i="8" s="1"/>
  <c r="N27" i="8" s="1"/>
  <c r="I27" i="9" s="1"/>
  <c r="N27" i="9" s="1"/>
  <c r="I27" i="10" s="1"/>
  <c r="N27" i="10" s="1"/>
  <c r="I27" i="11" s="1"/>
  <c r="N27" i="11" s="1"/>
  <c r="I27" i="12" s="1"/>
  <c r="N27" i="12" s="1"/>
  <c r="I27" i="13" s="1"/>
  <c r="N27" i="13" s="1"/>
  <c r="G27" i="4"/>
  <c r="E27" i="4"/>
  <c r="C27" i="4"/>
  <c r="H27" i="4" s="1"/>
  <c r="C27" i="5" s="1"/>
  <c r="H27" i="5" s="1"/>
  <c r="C27" i="7" s="1"/>
  <c r="H27" i="7" s="1"/>
  <c r="C27" i="8" s="1"/>
  <c r="H27" i="8" s="1"/>
  <c r="C27" i="9" s="1"/>
  <c r="H27" i="9" s="1"/>
  <c r="C27" i="10" s="1"/>
  <c r="H27" i="10" s="1"/>
  <c r="C27" i="11" s="1"/>
  <c r="H27" i="11" s="1"/>
  <c r="C27" i="12" s="1"/>
  <c r="H27" i="12" s="1"/>
  <c r="C27" i="13" s="1"/>
  <c r="H27" i="13" s="1"/>
  <c r="S26" i="4"/>
  <c r="Q26" i="4"/>
  <c r="O26" i="4"/>
  <c r="T26" i="4" s="1"/>
  <c r="O26" i="5" s="1"/>
  <c r="M26" i="4"/>
  <c r="K26" i="4"/>
  <c r="I26" i="4"/>
  <c r="G26" i="4"/>
  <c r="E26" i="4"/>
  <c r="C26" i="4"/>
  <c r="H26" i="4" s="1"/>
  <c r="C26" i="5" s="1"/>
  <c r="R24" i="4"/>
  <c r="P24" i="4"/>
  <c r="L24" i="4"/>
  <c r="J24" i="4"/>
  <c r="F24" i="4"/>
  <c r="D24" i="4"/>
  <c r="S23" i="4"/>
  <c r="Q23" i="4"/>
  <c r="O23" i="4"/>
  <c r="T23" i="4" s="1"/>
  <c r="O23" i="5" s="1"/>
  <c r="T23" i="5" s="1"/>
  <c r="O23" i="7" s="1"/>
  <c r="T23" i="7" s="1"/>
  <c r="O23" i="8" s="1"/>
  <c r="T23" i="8" s="1"/>
  <c r="O23" i="9" s="1"/>
  <c r="T23" i="9" s="1"/>
  <c r="O23" i="10" s="1"/>
  <c r="T23" i="10" s="1"/>
  <c r="O23" i="11" s="1"/>
  <c r="T23" i="11" s="1"/>
  <c r="O23" i="12" s="1"/>
  <c r="T23" i="12" s="1"/>
  <c r="O23" i="13" s="1"/>
  <c r="T23" i="13" s="1"/>
  <c r="M23" i="4"/>
  <c r="K23" i="4"/>
  <c r="I23" i="4"/>
  <c r="N23" i="4" s="1"/>
  <c r="I23" i="5" s="1"/>
  <c r="N23" i="5" s="1"/>
  <c r="I23" i="7" s="1"/>
  <c r="N23" i="7" s="1"/>
  <c r="I23" i="8" s="1"/>
  <c r="N23" i="8" s="1"/>
  <c r="I23" i="9" s="1"/>
  <c r="N23" i="9" s="1"/>
  <c r="I23" i="10" s="1"/>
  <c r="N23" i="10" s="1"/>
  <c r="I23" i="11" s="1"/>
  <c r="N23" i="11" s="1"/>
  <c r="I23" i="12" s="1"/>
  <c r="N23" i="12" s="1"/>
  <c r="I23" i="13" s="1"/>
  <c r="N23" i="13" s="1"/>
  <c r="G23" i="4"/>
  <c r="E23" i="4"/>
  <c r="C23" i="4"/>
  <c r="H23" i="4" s="1"/>
  <c r="C23" i="5" s="1"/>
  <c r="H23" i="5" s="1"/>
  <c r="C23" i="7" s="1"/>
  <c r="H23" i="7" s="1"/>
  <c r="C23" i="8" s="1"/>
  <c r="H23" i="8" s="1"/>
  <c r="C23" i="9" s="1"/>
  <c r="H23" i="9" s="1"/>
  <c r="C23" i="10" s="1"/>
  <c r="H23" i="10" s="1"/>
  <c r="C23" i="11" s="1"/>
  <c r="H23" i="11" s="1"/>
  <c r="C23" i="12" s="1"/>
  <c r="H23" i="12" s="1"/>
  <c r="S22" i="4"/>
  <c r="Q22" i="4"/>
  <c r="O22" i="4"/>
  <c r="T22" i="4" s="1"/>
  <c r="O22" i="5" s="1"/>
  <c r="T22" i="5" s="1"/>
  <c r="O22" i="7" s="1"/>
  <c r="T22" i="7" s="1"/>
  <c r="O22" i="8" s="1"/>
  <c r="T22" i="8" s="1"/>
  <c r="O22" i="9" s="1"/>
  <c r="T22" i="9" s="1"/>
  <c r="O22" i="10" s="1"/>
  <c r="T22" i="10" s="1"/>
  <c r="O22" i="11" s="1"/>
  <c r="T22" i="11" s="1"/>
  <c r="O22" i="12" s="1"/>
  <c r="T22" i="12" s="1"/>
  <c r="O22" i="13" s="1"/>
  <c r="T22" i="13" s="1"/>
  <c r="M22" i="4"/>
  <c r="K22" i="4"/>
  <c r="I22" i="4"/>
  <c r="N22" i="4" s="1"/>
  <c r="I22" i="5" s="1"/>
  <c r="N22" i="5" s="1"/>
  <c r="I22" i="7" s="1"/>
  <c r="N22" i="7" s="1"/>
  <c r="I22" i="8" s="1"/>
  <c r="N22" i="8" s="1"/>
  <c r="I22" i="9" s="1"/>
  <c r="N22" i="9" s="1"/>
  <c r="I22" i="10" s="1"/>
  <c r="N22" i="10" s="1"/>
  <c r="I22" i="11" s="1"/>
  <c r="N22" i="11" s="1"/>
  <c r="I22" i="12" s="1"/>
  <c r="N22" i="12" s="1"/>
  <c r="I22" i="13" s="1"/>
  <c r="N22" i="13" s="1"/>
  <c r="G22" i="4"/>
  <c r="E22" i="4"/>
  <c r="C22" i="4"/>
  <c r="H22" i="4" s="1"/>
  <c r="C22" i="5" s="1"/>
  <c r="H22" i="5" s="1"/>
  <c r="C22" i="7" s="1"/>
  <c r="H22" i="7" s="1"/>
  <c r="C22" i="8" s="1"/>
  <c r="H22" i="8" s="1"/>
  <c r="C22" i="9" s="1"/>
  <c r="H22" i="9" s="1"/>
  <c r="C22" i="10" s="1"/>
  <c r="H22" i="10" s="1"/>
  <c r="S21" i="4"/>
  <c r="Q21" i="4"/>
  <c r="O21" i="4"/>
  <c r="T21" i="4" s="1"/>
  <c r="O21" i="5" s="1"/>
  <c r="T21" i="5" s="1"/>
  <c r="O21" i="7" s="1"/>
  <c r="T21" i="7" s="1"/>
  <c r="O21" i="8" s="1"/>
  <c r="T21" i="8" s="1"/>
  <c r="O21" i="9" s="1"/>
  <c r="T21" i="9" s="1"/>
  <c r="O21" i="10" s="1"/>
  <c r="T21" i="10" s="1"/>
  <c r="O21" i="11" s="1"/>
  <c r="T21" i="11" s="1"/>
  <c r="O21" i="12" s="1"/>
  <c r="T21" i="12" s="1"/>
  <c r="O21" i="13" s="1"/>
  <c r="T21" i="13" s="1"/>
  <c r="M21" i="4"/>
  <c r="K21" i="4"/>
  <c r="I21" i="4"/>
  <c r="N21" i="4" s="1"/>
  <c r="I21" i="5" s="1"/>
  <c r="N21" i="5" s="1"/>
  <c r="I21" i="7" s="1"/>
  <c r="N21" i="7" s="1"/>
  <c r="I21" i="8" s="1"/>
  <c r="N21" i="8" s="1"/>
  <c r="I21" i="9" s="1"/>
  <c r="N21" i="9" s="1"/>
  <c r="I21" i="10" s="1"/>
  <c r="N21" i="10" s="1"/>
  <c r="I21" i="11" s="1"/>
  <c r="N21" i="11" s="1"/>
  <c r="I21" i="12" s="1"/>
  <c r="N21" i="12" s="1"/>
  <c r="I21" i="13" s="1"/>
  <c r="N21" i="13" s="1"/>
  <c r="G21" i="4"/>
  <c r="E21" i="4"/>
  <c r="C21" i="4"/>
  <c r="H21" i="4" s="1"/>
  <c r="C21" i="5" s="1"/>
  <c r="H21" i="5" s="1"/>
  <c r="C21" i="7" s="1"/>
  <c r="H21" i="7" s="1"/>
  <c r="C21" i="8" s="1"/>
  <c r="H21" i="8" s="1"/>
  <c r="C21" i="9" s="1"/>
  <c r="H21" i="9" s="1"/>
  <c r="C21" i="10" s="1"/>
  <c r="H21" i="10" s="1"/>
  <c r="C21" i="11" s="1"/>
  <c r="H21" i="11" s="1"/>
  <c r="C21" i="12" s="1"/>
  <c r="H21" i="12" s="1"/>
  <c r="C21" i="13" s="1"/>
  <c r="H21" i="13" s="1"/>
  <c r="S20" i="4"/>
  <c r="Q20" i="4"/>
  <c r="O20" i="4"/>
  <c r="T20" i="4" s="1"/>
  <c r="O20" i="5" s="1"/>
  <c r="M20" i="4"/>
  <c r="K20" i="4"/>
  <c r="I20" i="4"/>
  <c r="G20" i="4"/>
  <c r="E20" i="4"/>
  <c r="C20" i="4"/>
  <c r="R19" i="4"/>
  <c r="P19" i="4"/>
  <c r="L19" i="4"/>
  <c r="J19" i="4"/>
  <c r="F19" i="4"/>
  <c r="D19" i="4"/>
  <c r="S18" i="4"/>
  <c r="Q18" i="4"/>
  <c r="O18" i="4"/>
  <c r="T18" i="4" s="1"/>
  <c r="O18" i="5" s="1"/>
  <c r="T18" i="5" s="1"/>
  <c r="O18" i="7" s="1"/>
  <c r="T18" i="7" s="1"/>
  <c r="O18" i="8" s="1"/>
  <c r="T18" i="8" s="1"/>
  <c r="O18" i="9" s="1"/>
  <c r="T18" i="9" s="1"/>
  <c r="O18" i="10" s="1"/>
  <c r="T18" i="10" s="1"/>
  <c r="O18" i="11" s="1"/>
  <c r="T18" i="11" s="1"/>
  <c r="O18" i="12" s="1"/>
  <c r="T18" i="12" s="1"/>
  <c r="O18" i="13" s="1"/>
  <c r="T18" i="13" s="1"/>
  <c r="M18" i="4"/>
  <c r="K18" i="4"/>
  <c r="I18" i="4"/>
  <c r="N18" i="4" s="1"/>
  <c r="I18" i="5" s="1"/>
  <c r="N18" i="5" s="1"/>
  <c r="I18" i="7" s="1"/>
  <c r="N18" i="7" s="1"/>
  <c r="I18" i="8" s="1"/>
  <c r="N18" i="8" s="1"/>
  <c r="I18" i="9" s="1"/>
  <c r="N18" i="9" s="1"/>
  <c r="I18" i="10" s="1"/>
  <c r="N18" i="10" s="1"/>
  <c r="I18" i="11" s="1"/>
  <c r="N18" i="11" s="1"/>
  <c r="I18" i="12" s="1"/>
  <c r="N18" i="12" s="1"/>
  <c r="I18" i="13" s="1"/>
  <c r="N18" i="13" s="1"/>
  <c r="G18" i="4"/>
  <c r="E18" i="4"/>
  <c r="C18" i="4"/>
  <c r="H18" i="4" s="1"/>
  <c r="C18" i="5" s="1"/>
  <c r="H18" i="5" s="1"/>
  <c r="C18" i="7" s="1"/>
  <c r="H18" i="7" s="1"/>
  <c r="C18" i="8" s="1"/>
  <c r="H18" i="8" s="1"/>
  <c r="C18" i="9" s="1"/>
  <c r="H18" i="9" s="1"/>
  <c r="C18" i="10" s="1"/>
  <c r="H18" i="10" s="1"/>
  <c r="C18" i="11" s="1"/>
  <c r="H18" i="11" s="1"/>
  <c r="C18" i="12" s="1"/>
  <c r="H18" i="12" s="1"/>
  <c r="C18" i="13" s="1"/>
  <c r="H18" i="13" s="1"/>
  <c r="S17" i="4"/>
  <c r="Q17" i="4"/>
  <c r="O17" i="4"/>
  <c r="T17" i="4" s="1"/>
  <c r="O17" i="5" s="1"/>
  <c r="T17" i="5" s="1"/>
  <c r="O17" i="7" s="1"/>
  <c r="T17" i="7" s="1"/>
  <c r="O17" i="8" s="1"/>
  <c r="T17" i="8" s="1"/>
  <c r="O17" i="9" s="1"/>
  <c r="T17" i="9" s="1"/>
  <c r="O17" i="10" s="1"/>
  <c r="T17" i="10" s="1"/>
  <c r="O17" i="11" s="1"/>
  <c r="T17" i="11" s="1"/>
  <c r="O17" i="12" s="1"/>
  <c r="T17" i="12" s="1"/>
  <c r="O17" i="13" s="1"/>
  <c r="T17" i="13" s="1"/>
  <c r="M17" i="4"/>
  <c r="K17" i="4"/>
  <c r="I17" i="4"/>
  <c r="N17" i="4" s="1"/>
  <c r="I17" i="5" s="1"/>
  <c r="N17" i="5" s="1"/>
  <c r="I17" i="7" s="1"/>
  <c r="N17" i="7" s="1"/>
  <c r="I17" i="8" s="1"/>
  <c r="N17" i="8" s="1"/>
  <c r="I17" i="9" s="1"/>
  <c r="N17" i="9" s="1"/>
  <c r="I17" i="10" s="1"/>
  <c r="N17" i="10" s="1"/>
  <c r="I17" i="11" s="1"/>
  <c r="N17" i="11" s="1"/>
  <c r="I17" i="12" s="1"/>
  <c r="N17" i="12" s="1"/>
  <c r="I17" i="13" s="1"/>
  <c r="N17" i="13" s="1"/>
  <c r="G17" i="4"/>
  <c r="E17" i="4"/>
  <c r="C17" i="4"/>
  <c r="H17" i="4" s="1"/>
  <c r="C17" i="5" s="1"/>
  <c r="H17" i="5" s="1"/>
  <c r="C17" i="7" s="1"/>
  <c r="H17" i="7" s="1"/>
  <c r="C17" i="8" s="1"/>
  <c r="H17" i="8" s="1"/>
  <c r="C17" i="9" s="1"/>
  <c r="H17" i="9" s="1"/>
  <c r="C17" i="10" s="1"/>
  <c r="H17" i="10" s="1"/>
  <c r="C17" i="11" s="1"/>
  <c r="H17" i="11" s="1"/>
  <c r="C17" i="12" s="1"/>
  <c r="H17" i="12" s="1"/>
  <c r="C17" i="13" s="1"/>
  <c r="H17" i="13" s="1"/>
  <c r="S16" i="4"/>
  <c r="Q16" i="4"/>
  <c r="O16" i="4"/>
  <c r="M16" i="4"/>
  <c r="K16" i="4"/>
  <c r="I16" i="4"/>
  <c r="N16" i="4" s="1"/>
  <c r="I16" i="5" s="1"/>
  <c r="G16" i="4"/>
  <c r="E16" i="4"/>
  <c r="C16" i="4"/>
  <c r="R15" i="4"/>
  <c r="P15" i="4"/>
  <c r="L15" i="4"/>
  <c r="J15" i="4"/>
  <c r="F15" i="4"/>
  <c r="D15" i="4"/>
  <c r="S14" i="4"/>
  <c r="Q14" i="4"/>
  <c r="O14" i="4"/>
  <c r="T14" i="4" s="1"/>
  <c r="O14" i="5" s="1"/>
  <c r="T14" i="5" s="1"/>
  <c r="O14" i="7" s="1"/>
  <c r="T14" i="7" s="1"/>
  <c r="O14" i="8" s="1"/>
  <c r="T14" i="8" s="1"/>
  <c r="O14" i="9" s="1"/>
  <c r="T14" i="9" s="1"/>
  <c r="O14" i="10" s="1"/>
  <c r="T14" i="10" s="1"/>
  <c r="O14" i="11" s="1"/>
  <c r="T14" i="11" s="1"/>
  <c r="O14" i="12" s="1"/>
  <c r="T14" i="12" s="1"/>
  <c r="O14" i="13" s="1"/>
  <c r="T14" i="13" s="1"/>
  <c r="M14" i="4"/>
  <c r="K14" i="4"/>
  <c r="I14" i="4"/>
  <c r="N14" i="4" s="1"/>
  <c r="I14" i="5" s="1"/>
  <c r="N14" i="5" s="1"/>
  <c r="I14" i="7" s="1"/>
  <c r="N14" i="7" s="1"/>
  <c r="I14" i="8" s="1"/>
  <c r="N14" i="8" s="1"/>
  <c r="I14" i="9" s="1"/>
  <c r="N14" i="9" s="1"/>
  <c r="I14" i="10" s="1"/>
  <c r="N14" i="10" s="1"/>
  <c r="I14" i="11" s="1"/>
  <c r="N14" i="11" s="1"/>
  <c r="I14" i="12" s="1"/>
  <c r="N14" i="12" s="1"/>
  <c r="I14" i="13" s="1"/>
  <c r="N14" i="13" s="1"/>
  <c r="G14" i="4"/>
  <c r="E14" i="4"/>
  <c r="C14" i="4"/>
  <c r="H14" i="4" s="1"/>
  <c r="C14" i="5" s="1"/>
  <c r="H14" i="5" s="1"/>
  <c r="C14" i="7" s="1"/>
  <c r="H14" i="7" s="1"/>
  <c r="C14" i="8" s="1"/>
  <c r="H14" i="8" s="1"/>
  <c r="C14" i="9" s="1"/>
  <c r="H14" i="9" s="1"/>
  <c r="C14" i="10" s="1"/>
  <c r="H14" i="10" s="1"/>
  <c r="C14" i="11" s="1"/>
  <c r="H14" i="11" s="1"/>
  <c r="C14" i="12" s="1"/>
  <c r="H14" i="12" s="1"/>
  <c r="C14" i="13" s="1"/>
  <c r="H14" i="13" s="1"/>
  <c r="S13" i="4"/>
  <c r="Q13" i="4"/>
  <c r="O13" i="4"/>
  <c r="T13" i="4" s="1"/>
  <c r="O13" i="5" s="1"/>
  <c r="T13" i="5" s="1"/>
  <c r="O13" i="7" s="1"/>
  <c r="T13" i="7" s="1"/>
  <c r="O13" i="8" s="1"/>
  <c r="T13" i="8" s="1"/>
  <c r="O13" i="9" s="1"/>
  <c r="T13" i="9" s="1"/>
  <c r="O13" i="10" s="1"/>
  <c r="T13" i="10" s="1"/>
  <c r="O13" i="11" s="1"/>
  <c r="T13" i="11" s="1"/>
  <c r="O13" i="12" s="1"/>
  <c r="T13" i="12" s="1"/>
  <c r="O13" i="13" s="1"/>
  <c r="T13" i="13" s="1"/>
  <c r="M13" i="4"/>
  <c r="K13" i="4"/>
  <c r="I13" i="4"/>
  <c r="N13" i="4" s="1"/>
  <c r="I13" i="5" s="1"/>
  <c r="N13" i="5" s="1"/>
  <c r="I13" i="7" s="1"/>
  <c r="N13" i="7" s="1"/>
  <c r="I13" i="8" s="1"/>
  <c r="N13" i="8" s="1"/>
  <c r="I13" i="9" s="1"/>
  <c r="N13" i="9" s="1"/>
  <c r="I13" i="10" s="1"/>
  <c r="N13" i="10" s="1"/>
  <c r="I13" i="11" s="1"/>
  <c r="N13" i="11" s="1"/>
  <c r="I13" i="12" s="1"/>
  <c r="N13" i="12" s="1"/>
  <c r="I13" i="13" s="1"/>
  <c r="N13" i="13" s="1"/>
  <c r="G13" i="4"/>
  <c r="E13" i="4"/>
  <c r="C13" i="4"/>
  <c r="H13" i="4" s="1"/>
  <c r="S12" i="4"/>
  <c r="Q12" i="4"/>
  <c r="O12" i="4"/>
  <c r="M12" i="4"/>
  <c r="K12" i="4"/>
  <c r="I12" i="4"/>
  <c r="G12" i="4"/>
  <c r="E12" i="4"/>
  <c r="C12" i="4"/>
  <c r="R11" i="4"/>
  <c r="P11" i="4"/>
  <c r="L11" i="4"/>
  <c r="J11" i="4"/>
  <c r="F11" i="4"/>
  <c r="D11" i="4"/>
  <c r="S10" i="4"/>
  <c r="Q10" i="4"/>
  <c r="O10" i="4"/>
  <c r="T10" i="4" s="1"/>
  <c r="O10" i="5" s="1"/>
  <c r="T10" i="5" s="1"/>
  <c r="O10" i="7" s="1"/>
  <c r="T10" i="7" s="1"/>
  <c r="O10" i="8" s="1"/>
  <c r="T10" i="8" s="1"/>
  <c r="O10" i="9" s="1"/>
  <c r="T10" i="9" s="1"/>
  <c r="O10" i="10" s="1"/>
  <c r="T10" i="10" s="1"/>
  <c r="O10" i="11" s="1"/>
  <c r="T10" i="11" s="1"/>
  <c r="O10" i="12" s="1"/>
  <c r="T10" i="12" s="1"/>
  <c r="O10" i="13" s="1"/>
  <c r="T10" i="13" s="1"/>
  <c r="M10" i="4"/>
  <c r="K10" i="4"/>
  <c r="I10" i="4"/>
  <c r="N10" i="4" s="1"/>
  <c r="I10" i="5" s="1"/>
  <c r="N10" i="5" s="1"/>
  <c r="I10" i="7" s="1"/>
  <c r="N10" i="7" s="1"/>
  <c r="I10" i="8" s="1"/>
  <c r="N10" i="8" s="1"/>
  <c r="I10" i="9" s="1"/>
  <c r="N10" i="9" s="1"/>
  <c r="I10" i="10" s="1"/>
  <c r="N10" i="10" s="1"/>
  <c r="I10" i="11" s="1"/>
  <c r="N10" i="11" s="1"/>
  <c r="I10" i="12" s="1"/>
  <c r="N10" i="12" s="1"/>
  <c r="I10" i="13" s="1"/>
  <c r="N10" i="13" s="1"/>
  <c r="G10" i="4"/>
  <c r="E10" i="4"/>
  <c r="C10" i="4"/>
  <c r="H10" i="4" s="1"/>
  <c r="S9" i="4"/>
  <c r="Q9" i="4"/>
  <c r="O9" i="4"/>
  <c r="T9" i="4" s="1"/>
  <c r="O9" i="5" s="1"/>
  <c r="T9" i="5" s="1"/>
  <c r="O9" i="7" s="1"/>
  <c r="T9" i="7" s="1"/>
  <c r="O9" i="8" s="1"/>
  <c r="T9" i="8" s="1"/>
  <c r="O9" i="9" s="1"/>
  <c r="T9" i="9" s="1"/>
  <c r="O9" i="10" s="1"/>
  <c r="T9" i="10" s="1"/>
  <c r="O9" i="11" s="1"/>
  <c r="T9" i="11" s="1"/>
  <c r="O9" i="12" s="1"/>
  <c r="T9" i="12" s="1"/>
  <c r="O9" i="13" s="1"/>
  <c r="T9" i="13" s="1"/>
  <c r="M9" i="4"/>
  <c r="K9" i="4"/>
  <c r="I9" i="4"/>
  <c r="N9" i="4" s="1"/>
  <c r="I9" i="5" s="1"/>
  <c r="N9" i="5" s="1"/>
  <c r="I9" i="7" s="1"/>
  <c r="N9" i="7" s="1"/>
  <c r="I9" i="8" s="1"/>
  <c r="N9" i="8" s="1"/>
  <c r="I9" i="9" s="1"/>
  <c r="N9" i="9" s="1"/>
  <c r="I9" i="10" s="1"/>
  <c r="N9" i="10" s="1"/>
  <c r="I9" i="11" s="1"/>
  <c r="N9" i="11" s="1"/>
  <c r="I9" i="12" s="1"/>
  <c r="N9" i="12" s="1"/>
  <c r="I9" i="13" s="1"/>
  <c r="N9" i="13" s="1"/>
  <c r="G9" i="4"/>
  <c r="E9" i="4"/>
  <c r="C9" i="4"/>
  <c r="H9" i="4" s="1"/>
  <c r="C9" i="5" s="1"/>
  <c r="H9" i="5" s="1"/>
  <c r="C9" i="7" s="1"/>
  <c r="H9" i="7" s="1"/>
  <c r="S8" i="4"/>
  <c r="Q8" i="4"/>
  <c r="O8" i="4"/>
  <c r="T8" i="4" s="1"/>
  <c r="O8" i="5" s="1"/>
  <c r="T8" i="5" s="1"/>
  <c r="O8" i="7" s="1"/>
  <c r="T8" i="7" s="1"/>
  <c r="O8" i="8" s="1"/>
  <c r="T8" i="8" s="1"/>
  <c r="O8" i="9" s="1"/>
  <c r="T8" i="9" s="1"/>
  <c r="O8" i="10" s="1"/>
  <c r="T8" i="10" s="1"/>
  <c r="O8" i="11" s="1"/>
  <c r="T8" i="11" s="1"/>
  <c r="O8" i="12" s="1"/>
  <c r="T8" i="12" s="1"/>
  <c r="O8" i="13" s="1"/>
  <c r="T8" i="13" s="1"/>
  <c r="M8" i="4"/>
  <c r="K8" i="4"/>
  <c r="I8" i="4"/>
  <c r="N8" i="4" s="1"/>
  <c r="I8" i="5" s="1"/>
  <c r="N8" i="5" s="1"/>
  <c r="I8" i="7" s="1"/>
  <c r="N8" i="7" s="1"/>
  <c r="I8" i="8" s="1"/>
  <c r="N8" i="8" s="1"/>
  <c r="I8" i="9" s="1"/>
  <c r="N8" i="9" s="1"/>
  <c r="I8" i="10" s="1"/>
  <c r="N8" i="10" s="1"/>
  <c r="I8" i="11" s="1"/>
  <c r="N8" i="11" s="1"/>
  <c r="I8" i="12" s="1"/>
  <c r="N8" i="12" s="1"/>
  <c r="I8" i="13" s="1"/>
  <c r="N8" i="13" s="1"/>
  <c r="G8" i="4"/>
  <c r="E8" i="4"/>
  <c r="C8" i="4"/>
  <c r="H8" i="4" s="1"/>
  <c r="S7" i="4"/>
  <c r="Q7" i="4"/>
  <c r="O7" i="4"/>
  <c r="M7" i="4"/>
  <c r="K7" i="4"/>
  <c r="I7" i="4"/>
  <c r="N7" i="4" s="1"/>
  <c r="I7" i="5" s="1"/>
  <c r="G7" i="4"/>
  <c r="E7" i="4"/>
  <c r="C7" i="4"/>
  <c r="U27" i="13" l="1"/>
  <c r="U18" i="13"/>
  <c r="U21" i="13"/>
  <c r="U32" i="13"/>
  <c r="U35" i="13"/>
  <c r="U43" i="13"/>
  <c r="U48" i="13"/>
  <c r="U14" i="13"/>
  <c r="U17" i="13"/>
  <c r="U31" i="13"/>
  <c r="U42" i="13"/>
  <c r="U23" i="12"/>
  <c r="C23" i="13"/>
  <c r="H23" i="13" s="1"/>
  <c r="U41" i="12"/>
  <c r="C41" i="13"/>
  <c r="H41" i="13" s="1"/>
  <c r="U48" i="12"/>
  <c r="U27" i="12"/>
  <c r="U18" i="12"/>
  <c r="U21" i="12"/>
  <c r="U32" i="12"/>
  <c r="U35" i="12"/>
  <c r="U43" i="12"/>
  <c r="U14" i="12"/>
  <c r="U17" i="12"/>
  <c r="U31" i="12"/>
  <c r="U42" i="12"/>
  <c r="U41" i="11"/>
  <c r="U48" i="11"/>
  <c r="U27" i="11"/>
  <c r="U23" i="11"/>
  <c r="U18" i="11"/>
  <c r="U21" i="11"/>
  <c r="U35" i="11"/>
  <c r="U14" i="11"/>
  <c r="U17" i="11"/>
  <c r="U31" i="11"/>
  <c r="U32" i="11"/>
  <c r="U43" i="11"/>
  <c r="U22" i="10"/>
  <c r="C22" i="11"/>
  <c r="H22" i="11" s="1"/>
  <c r="U42" i="11"/>
  <c r="U23" i="10"/>
  <c r="U27" i="10"/>
  <c r="U41" i="10"/>
  <c r="U48" i="10"/>
  <c r="U18" i="10"/>
  <c r="U21" i="10"/>
  <c r="U32" i="10"/>
  <c r="U35" i="10"/>
  <c r="U31" i="10"/>
  <c r="U42" i="10"/>
  <c r="U43" i="10"/>
  <c r="U14" i="10"/>
  <c r="U17" i="10"/>
  <c r="U23" i="9"/>
  <c r="U27" i="9"/>
  <c r="U41" i="9"/>
  <c r="U22" i="9"/>
  <c r="U48" i="9"/>
  <c r="U18" i="9"/>
  <c r="U21" i="9"/>
  <c r="U32" i="9"/>
  <c r="U35" i="9"/>
  <c r="U43" i="9"/>
  <c r="U31" i="9"/>
  <c r="U14" i="9"/>
  <c r="U17" i="9"/>
  <c r="U42" i="9"/>
  <c r="U22" i="8"/>
  <c r="U23" i="8"/>
  <c r="U41" i="8"/>
  <c r="U48" i="8"/>
  <c r="O28" i="5"/>
  <c r="U27" i="8"/>
  <c r="U18" i="8"/>
  <c r="U21" i="8"/>
  <c r="U32" i="8"/>
  <c r="U35" i="8"/>
  <c r="U43" i="8"/>
  <c r="U9" i="7"/>
  <c r="C9" i="8"/>
  <c r="H9" i="8" s="1"/>
  <c r="U14" i="8"/>
  <c r="U17" i="8"/>
  <c r="U31" i="8"/>
  <c r="U42" i="8"/>
  <c r="L25" i="4"/>
  <c r="C15" i="4"/>
  <c r="L50" i="4"/>
  <c r="P50" i="4"/>
  <c r="I19" i="5"/>
  <c r="U23" i="7"/>
  <c r="U27" i="7"/>
  <c r="U18" i="7"/>
  <c r="U21" i="7"/>
  <c r="U22" i="7"/>
  <c r="U32" i="7"/>
  <c r="U35" i="7"/>
  <c r="U43" i="7"/>
  <c r="U41" i="7"/>
  <c r="U48" i="7"/>
  <c r="U14" i="7"/>
  <c r="U17" i="7"/>
  <c r="U31" i="7"/>
  <c r="U42" i="7"/>
  <c r="U48" i="5"/>
  <c r="O24" i="5"/>
  <c r="C44" i="4"/>
  <c r="O49" i="5"/>
  <c r="O33" i="5"/>
  <c r="O44" i="5"/>
  <c r="I15" i="4"/>
  <c r="O19" i="4"/>
  <c r="U18" i="5"/>
  <c r="M24" i="4"/>
  <c r="U21" i="5"/>
  <c r="U32" i="5"/>
  <c r="U35" i="5"/>
  <c r="I44" i="4"/>
  <c r="U43" i="5"/>
  <c r="E49" i="4"/>
  <c r="M49" i="4"/>
  <c r="I11" i="5"/>
  <c r="G11" i="4"/>
  <c r="U14" i="5"/>
  <c r="U17" i="5"/>
  <c r="G28" i="4"/>
  <c r="G33" i="4"/>
  <c r="U31" i="5"/>
  <c r="C38" i="4"/>
  <c r="S38" i="4"/>
  <c r="G44" i="4"/>
  <c r="U42" i="5"/>
  <c r="U9" i="5"/>
  <c r="U23" i="5"/>
  <c r="U27" i="5"/>
  <c r="U8" i="4"/>
  <c r="C8" i="5"/>
  <c r="H8" i="5" s="1"/>
  <c r="T40" i="5"/>
  <c r="U46" i="4"/>
  <c r="C46" i="5"/>
  <c r="H46" i="5" s="1"/>
  <c r="U36" i="4"/>
  <c r="C36" i="5"/>
  <c r="H36" i="5" s="1"/>
  <c r="U47" i="4"/>
  <c r="C47" i="5"/>
  <c r="H47" i="5" s="1"/>
  <c r="U37" i="4"/>
  <c r="C37" i="5"/>
  <c r="H37" i="5" s="1"/>
  <c r="U41" i="5"/>
  <c r="T26" i="5"/>
  <c r="C11" i="4"/>
  <c r="K11" i="4"/>
  <c r="S11" i="4"/>
  <c r="U10" i="4"/>
  <c r="C10" i="5"/>
  <c r="H10" i="5" s="1"/>
  <c r="E15" i="4"/>
  <c r="M15" i="4"/>
  <c r="U13" i="4"/>
  <c r="C13" i="5"/>
  <c r="H13" i="5" s="1"/>
  <c r="C13" i="7" s="1"/>
  <c r="H13" i="7" s="1"/>
  <c r="C19" i="4"/>
  <c r="K19" i="4"/>
  <c r="S19" i="4"/>
  <c r="I24" i="4"/>
  <c r="J25" i="4"/>
  <c r="C28" i="5"/>
  <c r="H26" i="5"/>
  <c r="H29" i="5"/>
  <c r="C29" i="7" s="1"/>
  <c r="D39" i="4"/>
  <c r="P39" i="4"/>
  <c r="F50" i="4"/>
  <c r="N16" i="5"/>
  <c r="G15" i="4"/>
  <c r="O15" i="4"/>
  <c r="K15" i="4"/>
  <c r="E19" i="4"/>
  <c r="M19" i="4"/>
  <c r="C24" i="4"/>
  <c r="S24" i="4"/>
  <c r="U23" i="4"/>
  <c r="E28" i="4"/>
  <c r="M28" i="4"/>
  <c r="E33" i="4"/>
  <c r="M33" i="4"/>
  <c r="U30" i="4"/>
  <c r="C30" i="5"/>
  <c r="H30" i="5" s="1"/>
  <c r="F39" i="4"/>
  <c r="N38" i="4"/>
  <c r="I34" i="5"/>
  <c r="I38" i="5" s="1"/>
  <c r="Q38" i="4"/>
  <c r="H40" i="4"/>
  <c r="C40" i="5" s="1"/>
  <c r="N40" i="4"/>
  <c r="H45" i="5"/>
  <c r="S49" i="4"/>
  <c r="T29" i="5"/>
  <c r="N7" i="5"/>
  <c r="D25" i="4"/>
  <c r="D51" i="4" s="1"/>
  <c r="P25" i="4"/>
  <c r="G24" i="4"/>
  <c r="T20" i="5"/>
  <c r="F25" i="4"/>
  <c r="F51" i="4" s="1"/>
  <c r="R25" i="4"/>
  <c r="I28" i="4"/>
  <c r="Q28" i="4"/>
  <c r="K33" i="4"/>
  <c r="S33" i="4"/>
  <c r="M38" i="4"/>
  <c r="L39" i="4"/>
  <c r="E44" i="4"/>
  <c r="G49" i="4"/>
  <c r="T45" i="5"/>
  <c r="U22" i="5"/>
  <c r="U18" i="4"/>
  <c r="U21" i="4"/>
  <c r="U31" i="4"/>
  <c r="T44" i="4"/>
  <c r="M11" i="4"/>
  <c r="H12" i="4"/>
  <c r="C12" i="5" s="1"/>
  <c r="N12" i="4"/>
  <c r="T12" i="4"/>
  <c r="U17" i="4"/>
  <c r="H20" i="4"/>
  <c r="C20" i="5" s="1"/>
  <c r="N20" i="4"/>
  <c r="K38" i="4"/>
  <c r="U35" i="4"/>
  <c r="U41" i="4"/>
  <c r="E11" i="4"/>
  <c r="G19" i="4"/>
  <c r="E38" i="4"/>
  <c r="U43" i="4"/>
  <c r="K49" i="4"/>
  <c r="S15" i="4"/>
  <c r="O11" i="4"/>
  <c r="U14" i="4"/>
  <c r="Q11" i="4"/>
  <c r="Q15" i="4"/>
  <c r="Q19" i="4"/>
  <c r="E24" i="4"/>
  <c r="K24" i="4"/>
  <c r="K28" i="4"/>
  <c r="S28" i="4"/>
  <c r="U27" i="4"/>
  <c r="G38" i="4"/>
  <c r="M44" i="4"/>
  <c r="M50" i="4" s="1"/>
  <c r="S44" i="4"/>
  <c r="N11" i="4"/>
  <c r="U9" i="4"/>
  <c r="T24" i="4"/>
  <c r="H28" i="4"/>
  <c r="T33" i="4"/>
  <c r="U32" i="4"/>
  <c r="O33" i="4"/>
  <c r="O44" i="4"/>
  <c r="U42" i="4"/>
  <c r="T49" i="4"/>
  <c r="U48" i="4"/>
  <c r="O49" i="4"/>
  <c r="I19" i="4"/>
  <c r="O24" i="4"/>
  <c r="U22" i="4"/>
  <c r="N29" i="4"/>
  <c r="I29" i="5" s="1"/>
  <c r="I33" i="5" s="1"/>
  <c r="I33" i="4"/>
  <c r="Q33" i="4"/>
  <c r="C33" i="4"/>
  <c r="J39" i="4"/>
  <c r="K44" i="4"/>
  <c r="Q44" i="4"/>
  <c r="N45" i="4"/>
  <c r="I45" i="5" s="1"/>
  <c r="I49" i="5" s="1"/>
  <c r="I49" i="4"/>
  <c r="Q49" i="4"/>
  <c r="C49" i="4"/>
  <c r="J50" i="4"/>
  <c r="I11" i="4"/>
  <c r="H7" i="4"/>
  <c r="C7" i="5" s="1"/>
  <c r="T7" i="4"/>
  <c r="N19" i="4"/>
  <c r="Q24" i="4"/>
  <c r="T28" i="4"/>
  <c r="H33" i="4"/>
  <c r="R39" i="4"/>
  <c r="O38" i="4"/>
  <c r="H49" i="4"/>
  <c r="R50" i="4"/>
  <c r="L51" i="4"/>
  <c r="C28" i="4"/>
  <c r="O28" i="4"/>
  <c r="I38" i="4"/>
  <c r="H16" i="4"/>
  <c r="C16" i="5" s="1"/>
  <c r="T16" i="4"/>
  <c r="N26" i="4"/>
  <c r="H34" i="4"/>
  <c r="C34" i="5" s="1"/>
  <c r="T34" i="4"/>
  <c r="G50" i="4" l="1"/>
  <c r="U41" i="13"/>
  <c r="U23" i="13"/>
  <c r="U22" i="11"/>
  <c r="C22" i="12"/>
  <c r="H22" i="12" s="1"/>
  <c r="E50" i="4"/>
  <c r="I50" i="4"/>
  <c r="C50" i="4"/>
  <c r="U9" i="8"/>
  <c r="C9" i="9"/>
  <c r="H9" i="9" s="1"/>
  <c r="U13" i="5"/>
  <c r="K50" i="4"/>
  <c r="M25" i="4"/>
  <c r="C25" i="4"/>
  <c r="U13" i="7"/>
  <c r="C13" i="8"/>
  <c r="H13" i="8" s="1"/>
  <c r="T50" i="4"/>
  <c r="J51" i="4"/>
  <c r="R51" i="4"/>
  <c r="H56" i="4" s="1"/>
  <c r="P51" i="4"/>
  <c r="C49" i="5"/>
  <c r="H15" i="4"/>
  <c r="E39" i="4"/>
  <c r="H24" i="4"/>
  <c r="H28" i="5"/>
  <c r="C26" i="7"/>
  <c r="T28" i="5"/>
  <c r="O26" i="7"/>
  <c r="U47" i="5"/>
  <c r="C47" i="7"/>
  <c r="H47" i="7" s="1"/>
  <c r="U46" i="5"/>
  <c r="C46" i="7"/>
  <c r="H46" i="7" s="1"/>
  <c r="H49" i="5"/>
  <c r="C45" i="7"/>
  <c r="U30" i="5"/>
  <c r="C30" i="7"/>
  <c r="H30" i="7" s="1"/>
  <c r="T24" i="5"/>
  <c r="O20" i="7"/>
  <c r="N11" i="5"/>
  <c r="I7" i="7"/>
  <c r="U37" i="5"/>
  <c r="C37" i="7"/>
  <c r="H37" i="7" s="1"/>
  <c r="U36" i="5"/>
  <c r="C36" i="7"/>
  <c r="H36" i="7" s="1"/>
  <c r="T44" i="5"/>
  <c r="O40" i="7"/>
  <c r="T49" i="5"/>
  <c r="O45" i="7"/>
  <c r="T33" i="5"/>
  <c r="O29" i="7"/>
  <c r="N19" i="5"/>
  <c r="I16" i="7"/>
  <c r="H29" i="7"/>
  <c r="C29" i="8" s="1"/>
  <c r="U10" i="5"/>
  <c r="C10" i="7"/>
  <c r="H10" i="7" s="1"/>
  <c r="U8" i="5"/>
  <c r="C8" i="7"/>
  <c r="H8" i="7" s="1"/>
  <c r="K39" i="4"/>
  <c r="M39" i="4"/>
  <c r="O50" i="5"/>
  <c r="E25" i="4"/>
  <c r="Q39" i="4"/>
  <c r="O25" i="4"/>
  <c r="I25" i="4"/>
  <c r="U12" i="4"/>
  <c r="U15" i="4" s="1"/>
  <c r="S39" i="4"/>
  <c r="G39" i="4"/>
  <c r="H33" i="5"/>
  <c r="U40" i="4"/>
  <c r="U44" i="4" s="1"/>
  <c r="K25" i="4"/>
  <c r="S25" i="4"/>
  <c r="C39" i="4"/>
  <c r="H44" i="4"/>
  <c r="H50" i="4" s="1"/>
  <c r="O50" i="4"/>
  <c r="S50" i="4"/>
  <c r="G25" i="4"/>
  <c r="C19" i="5"/>
  <c r="H16" i="5"/>
  <c r="Q25" i="4"/>
  <c r="C38" i="5"/>
  <c r="H34" i="5"/>
  <c r="I39" i="4"/>
  <c r="T11" i="4"/>
  <c r="O7" i="5"/>
  <c r="O11" i="5" s="1"/>
  <c r="N29" i="5"/>
  <c r="U20" i="4"/>
  <c r="U24" i="4" s="1"/>
  <c r="C44" i="5"/>
  <c r="H40" i="5"/>
  <c r="C33" i="5"/>
  <c r="N45" i="5"/>
  <c r="T15" i="4"/>
  <c r="O12" i="5"/>
  <c r="O15" i="5" s="1"/>
  <c r="H57" i="5"/>
  <c r="H56" i="5"/>
  <c r="L59" i="5" s="1"/>
  <c r="N28" i="4"/>
  <c r="I26" i="5"/>
  <c r="I28" i="5" s="1"/>
  <c r="I39" i="5" s="1"/>
  <c r="N24" i="4"/>
  <c r="I20" i="5"/>
  <c r="I24" i="5" s="1"/>
  <c r="N15" i="4"/>
  <c r="I12" i="5"/>
  <c r="I15" i="5" s="1"/>
  <c r="N34" i="5"/>
  <c r="C11" i="5"/>
  <c r="H7" i="5"/>
  <c r="T19" i="4"/>
  <c r="O16" i="5"/>
  <c r="O19" i="5" s="1"/>
  <c r="T38" i="4"/>
  <c r="T39" i="4" s="1"/>
  <c r="O34" i="5"/>
  <c r="O38" i="5" s="1"/>
  <c r="O39" i="5" s="1"/>
  <c r="C24" i="5"/>
  <c r="H20" i="5"/>
  <c r="C15" i="5"/>
  <c r="H12" i="5"/>
  <c r="N44" i="4"/>
  <c r="I40" i="5"/>
  <c r="I44" i="5" s="1"/>
  <c r="I50" i="5" s="1"/>
  <c r="H11" i="4"/>
  <c r="U7" i="4"/>
  <c r="U11" i="4" s="1"/>
  <c r="U34" i="4"/>
  <c r="U38" i="4" s="1"/>
  <c r="H38" i="4"/>
  <c r="H39" i="4" s="1"/>
  <c r="O39" i="4"/>
  <c r="N33" i="4"/>
  <c r="U29" i="4"/>
  <c r="U33" i="4" s="1"/>
  <c r="U26" i="4"/>
  <c r="U28" i="4" s="1"/>
  <c r="Q50" i="4"/>
  <c r="H19" i="4"/>
  <c r="U16" i="4"/>
  <c r="U19" i="4" s="1"/>
  <c r="N49" i="4"/>
  <c r="U45" i="4"/>
  <c r="U49" i="4" s="1"/>
  <c r="U22" i="12" l="1"/>
  <c r="C22" i="13"/>
  <c r="H22" i="13" s="1"/>
  <c r="K51" i="4"/>
  <c r="U9" i="9"/>
  <c r="C9" i="10"/>
  <c r="H9" i="10" s="1"/>
  <c r="C50" i="5"/>
  <c r="M51" i="4"/>
  <c r="C51" i="4"/>
  <c r="U13" i="8"/>
  <c r="C13" i="9"/>
  <c r="H13" i="9" s="1"/>
  <c r="S51" i="4"/>
  <c r="G51" i="4"/>
  <c r="U10" i="7"/>
  <c r="C10" i="8"/>
  <c r="H10" i="8" s="1"/>
  <c r="T50" i="5"/>
  <c r="U37" i="7"/>
  <c r="C37" i="8"/>
  <c r="H37" i="8" s="1"/>
  <c r="U47" i="7"/>
  <c r="C47" i="8"/>
  <c r="H47" i="8" s="1"/>
  <c r="U8" i="7"/>
  <c r="C8" i="8"/>
  <c r="H8" i="8" s="1"/>
  <c r="H29" i="8"/>
  <c r="C29" i="9" s="1"/>
  <c r="I51" i="4"/>
  <c r="U36" i="7"/>
  <c r="C36" i="8"/>
  <c r="H36" i="8" s="1"/>
  <c r="U30" i="7"/>
  <c r="C30" i="8"/>
  <c r="H30" i="8" s="1"/>
  <c r="U46" i="7"/>
  <c r="C46" i="8"/>
  <c r="H46" i="8" s="1"/>
  <c r="O51" i="4"/>
  <c r="E51" i="4"/>
  <c r="C33" i="7"/>
  <c r="H24" i="5"/>
  <c r="C20" i="7"/>
  <c r="O25" i="5"/>
  <c r="O51" i="5" s="1"/>
  <c r="N38" i="5"/>
  <c r="I34" i="7"/>
  <c r="N49" i="5"/>
  <c r="I45" i="7"/>
  <c r="H19" i="5"/>
  <c r="C16" i="7"/>
  <c r="I19" i="7"/>
  <c r="N16" i="7"/>
  <c r="T45" i="7"/>
  <c r="O49" i="7"/>
  <c r="N7" i="7"/>
  <c r="I11" i="7"/>
  <c r="O28" i="7"/>
  <c r="T26" i="7"/>
  <c r="N33" i="5"/>
  <c r="I29" i="7"/>
  <c r="H38" i="5"/>
  <c r="H39" i="5" s="1"/>
  <c r="C34" i="7"/>
  <c r="H44" i="5"/>
  <c r="H50" i="5" s="1"/>
  <c r="C40" i="7"/>
  <c r="H33" i="7"/>
  <c r="T29" i="7"/>
  <c r="O33" i="7"/>
  <c r="O44" i="7"/>
  <c r="T40" i="7"/>
  <c r="T20" i="7"/>
  <c r="O24" i="7"/>
  <c r="C49" i="7"/>
  <c r="H45" i="7"/>
  <c r="C45" i="8" s="1"/>
  <c r="C28" i="7"/>
  <c r="H26" i="7"/>
  <c r="C26" i="8" s="1"/>
  <c r="H15" i="5"/>
  <c r="C12" i="7"/>
  <c r="H11" i="5"/>
  <c r="C7" i="7"/>
  <c r="N50" i="4"/>
  <c r="N25" i="4"/>
  <c r="I25" i="5"/>
  <c r="I51" i="5" s="1"/>
  <c r="U45" i="5"/>
  <c r="U49" i="5" s="1"/>
  <c r="H61" i="5"/>
  <c r="V62" i="5"/>
  <c r="I60" i="5"/>
  <c r="T25" i="4"/>
  <c r="T51" i="4" s="1"/>
  <c r="Q51" i="4"/>
  <c r="U25" i="4"/>
  <c r="G63" i="5"/>
  <c r="C25" i="5"/>
  <c r="N12" i="5"/>
  <c r="N20" i="5"/>
  <c r="N40" i="5"/>
  <c r="T16" i="5"/>
  <c r="T12" i="5"/>
  <c r="U50" i="4"/>
  <c r="H25" i="4"/>
  <c r="H51" i="4" s="1"/>
  <c r="N39" i="4"/>
  <c r="H66" i="5"/>
  <c r="U29" i="5"/>
  <c r="U33" i="5" s="1"/>
  <c r="T34" i="5"/>
  <c r="N26" i="5"/>
  <c r="T7" i="5"/>
  <c r="C39" i="5"/>
  <c r="H66" i="4"/>
  <c r="G63" i="4"/>
  <c r="L59" i="4"/>
  <c r="H61" i="4"/>
  <c r="I60" i="4"/>
  <c r="U39" i="4"/>
  <c r="U22" i="13" l="1"/>
  <c r="U9" i="10"/>
  <c r="C9" i="11"/>
  <c r="H9" i="11" s="1"/>
  <c r="U13" i="9"/>
  <c r="C13" i="10"/>
  <c r="H13" i="10" s="1"/>
  <c r="H57" i="4"/>
  <c r="U30" i="8"/>
  <c r="C30" i="9"/>
  <c r="H30" i="9" s="1"/>
  <c r="U47" i="8"/>
  <c r="C47" i="9"/>
  <c r="H47" i="9" s="1"/>
  <c r="H29" i="9"/>
  <c r="C29" i="10" s="1"/>
  <c r="U10" i="8"/>
  <c r="C10" i="9"/>
  <c r="H10" i="9" s="1"/>
  <c r="U46" i="8"/>
  <c r="C46" i="9"/>
  <c r="H46" i="9" s="1"/>
  <c r="U36" i="8"/>
  <c r="C36" i="9"/>
  <c r="H36" i="9" s="1"/>
  <c r="U8" i="8"/>
  <c r="C8" i="9"/>
  <c r="H8" i="9" s="1"/>
  <c r="U37" i="8"/>
  <c r="C37" i="9"/>
  <c r="H37" i="9" s="1"/>
  <c r="H33" i="8"/>
  <c r="T24" i="7"/>
  <c r="O20" i="8"/>
  <c r="O24" i="8" s="1"/>
  <c r="T33" i="7"/>
  <c r="O29" i="8"/>
  <c r="O33" i="8" s="1"/>
  <c r="T28" i="7"/>
  <c r="O26" i="8"/>
  <c r="O28" i="8" s="1"/>
  <c r="C33" i="8"/>
  <c r="C49" i="8"/>
  <c r="H45" i="8"/>
  <c r="T44" i="7"/>
  <c r="O40" i="8"/>
  <c r="O44" i="8" s="1"/>
  <c r="T49" i="7"/>
  <c r="O45" i="8"/>
  <c r="O49" i="8" s="1"/>
  <c r="N19" i="7"/>
  <c r="I16" i="8"/>
  <c r="I19" i="8" s="1"/>
  <c r="H26" i="8"/>
  <c r="C28" i="8"/>
  <c r="N11" i="7"/>
  <c r="I7" i="8"/>
  <c r="I11" i="8" s="1"/>
  <c r="N51" i="4"/>
  <c r="H58" i="4" s="1"/>
  <c r="H25" i="5"/>
  <c r="H51" i="5" s="1"/>
  <c r="O50" i="7"/>
  <c r="N28" i="5"/>
  <c r="N39" i="5" s="1"/>
  <c r="I26" i="7"/>
  <c r="T19" i="5"/>
  <c r="O16" i="7"/>
  <c r="T38" i="5"/>
  <c r="T39" i="5" s="1"/>
  <c r="O34" i="7"/>
  <c r="N44" i="5"/>
  <c r="N50" i="5" s="1"/>
  <c r="I40" i="7"/>
  <c r="T11" i="5"/>
  <c r="O7" i="7"/>
  <c r="T15" i="5"/>
  <c r="O12" i="7"/>
  <c r="N15" i="5"/>
  <c r="I12" i="7"/>
  <c r="H7" i="7"/>
  <c r="C7" i="8" s="1"/>
  <c r="C11" i="7"/>
  <c r="H28" i="7"/>
  <c r="C44" i="7"/>
  <c r="C50" i="7" s="1"/>
  <c r="H40" i="7"/>
  <c r="C40" i="8" s="1"/>
  <c r="I33" i="7"/>
  <c r="N29" i="7"/>
  <c r="I29" i="8" s="1"/>
  <c r="I33" i="8" s="1"/>
  <c r="I49" i="7"/>
  <c r="N45" i="7"/>
  <c r="H20" i="7"/>
  <c r="C20" i="8" s="1"/>
  <c r="C24" i="7"/>
  <c r="N24" i="5"/>
  <c r="I20" i="7"/>
  <c r="C15" i="7"/>
  <c r="H12" i="7"/>
  <c r="C12" i="8" s="1"/>
  <c r="H49" i="7"/>
  <c r="C38" i="7"/>
  <c r="C39" i="7" s="1"/>
  <c r="H34" i="7"/>
  <c r="C34" i="8" s="1"/>
  <c r="C19" i="7"/>
  <c r="H16" i="7"/>
  <c r="C16" i="8" s="1"/>
  <c r="N34" i="7"/>
  <c r="I38" i="7"/>
  <c r="V62" i="4"/>
  <c r="U16" i="5"/>
  <c r="U19" i="5" s="1"/>
  <c r="U7" i="5"/>
  <c r="U11" i="5" s="1"/>
  <c r="U34" i="5"/>
  <c r="U38" i="5" s="1"/>
  <c r="U12" i="5"/>
  <c r="U15" i="5" s="1"/>
  <c r="U40" i="5"/>
  <c r="U44" i="5" s="1"/>
  <c r="U50" i="5" s="1"/>
  <c r="U26" i="5"/>
  <c r="U28" i="5" s="1"/>
  <c r="U20" i="5"/>
  <c r="U24" i="5" s="1"/>
  <c r="U51" i="4"/>
  <c r="C51" i="5"/>
  <c r="U9" i="11" l="1"/>
  <c r="C9" i="12"/>
  <c r="H9" i="12" s="1"/>
  <c r="U13" i="10"/>
  <c r="C13" i="11"/>
  <c r="H13" i="11" s="1"/>
  <c r="U47" i="9"/>
  <c r="C47" i="10"/>
  <c r="H47" i="10" s="1"/>
  <c r="U37" i="9"/>
  <c r="C37" i="10"/>
  <c r="H37" i="10" s="1"/>
  <c r="U36" i="9"/>
  <c r="C36" i="10"/>
  <c r="H36" i="10" s="1"/>
  <c r="U10" i="9"/>
  <c r="C10" i="10"/>
  <c r="H10" i="10" s="1"/>
  <c r="U30" i="9"/>
  <c r="C30" i="10"/>
  <c r="H30" i="10" s="1"/>
  <c r="U8" i="9"/>
  <c r="C8" i="10"/>
  <c r="H8" i="10" s="1"/>
  <c r="U46" i="9"/>
  <c r="C46" i="10"/>
  <c r="H46" i="10" s="1"/>
  <c r="H29" i="10"/>
  <c r="C29" i="11" s="1"/>
  <c r="H33" i="9"/>
  <c r="H49" i="8"/>
  <c r="C45" i="9"/>
  <c r="H28" i="8"/>
  <c r="C26" i="9"/>
  <c r="C33" i="9"/>
  <c r="O50" i="8"/>
  <c r="T50" i="7"/>
  <c r="T25" i="5"/>
  <c r="T51" i="5" s="1"/>
  <c r="C19" i="8"/>
  <c r="H16" i="8"/>
  <c r="T29" i="8"/>
  <c r="H12" i="8"/>
  <c r="C15" i="8"/>
  <c r="N29" i="8"/>
  <c r="N7" i="8"/>
  <c r="N16" i="8"/>
  <c r="T40" i="8"/>
  <c r="C38" i="8"/>
  <c r="C39" i="8" s="1"/>
  <c r="H34" i="8"/>
  <c r="C24" i="8"/>
  <c r="H20" i="8"/>
  <c r="T26" i="8"/>
  <c r="T20" i="8"/>
  <c r="N38" i="7"/>
  <c r="I34" i="8"/>
  <c r="I38" i="8" s="1"/>
  <c r="N49" i="7"/>
  <c r="I45" i="8"/>
  <c r="I49" i="8" s="1"/>
  <c r="C44" i="8"/>
  <c r="C50" i="8" s="1"/>
  <c r="H40" i="8"/>
  <c r="H7" i="8"/>
  <c r="C11" i="8"/>
  <c r="T45" i="8"/>
  <c r="N25" i="5"/>
  <c r="N51" i="5" s="1"/>
  <c r="H19" i="7"/>
  <c r="U45" i="7"/>
  <c r="U49" i="7" s="1"/>
  <c r="N20" i="7"/>
  <c r="I24" i="7"/>
  <c r="O15" i="7"/>
  <c r="T12" i="7"/>
  <c r="N40" i="7"/>
  <c r="I44" i="7"/>
  <c r="I50" i="7" s="1"/>
  <c r="O19" i="7"/>
  <c r="T16" i="7"/>
  <c r="H44" i="7"/>
  <c r="H50" i="7" s="1"/>
  <c r="H38" i="7"/>
  <c r="H39" i="7" s="1"/>
  <c r="H15" i="7"/>
  <c r="C25" i="7"/>
  <c r="C51" i="7" s="1"/>
  <c r="N12" i="7"/>
  <c r="I15" i="7"/>
  <c r="O11" i="7"/>
  <c r="T7" i="7"/>
  <c r="O38" i="7"/>
  <c r="O39" i="7" s="1"/>
  <c r="T34" i="7"/>
  <c r="I28" i="7"/>
  <c r="I39" i="7" s="1"/>
  <c r="N26" i="7"/>
  <c r="I26" i="8" s="1"/>
  <c r="I28" i="8" s="1"/>
  <c r="H24" i="7"/>
  <c r="N33" i="7"/>
  <c r="U29" i="7"/>
  <c r="U33" i="7" s="1"/>
  <c r="H11" i="7"/>
  <c r="U25" i="5"/>
  <c r="U39" i="5"/>
  <c r="U9" i="12" l="1"/>
  <c r="C9" i="13"/>
  <c r="H9" i="13" s="1"/>
  <c r="U13" i="11"/>
  <c r="C13" i="12"/>
  <c r="H13" i="12" s="1"/>
  <c r="U46" i="10"/>
  <c r="C46" i="11"/>
  <c r="H46" i="11" s="1"/>
  <c r="U30" i="10"/>
  <c r="C30" i="11"/>
  <c r="H30" i="11" s="1"/>
  <c r="U36" i="10"/>
  <c r="C36" i="11"/>
  <c r="H36" i="11" s="1"/>
  <c r="U47" i="10"/>
  <c r="C47" i="11"/>
  <c r="H47" i="11" s="1"/>
  <c r="U8" i="10"/>
  <c r="C8" i="11"/>
  <c r="H8" i="11" s="1"/>
  <c r="U10" i="10"/>
  <c r="C10" i="11"/>
  <c r="H10" i="11" s="1"/>
  <c r="U37" i="10"/>
  <c r="C37" i="11"/>
  <c r="H37" i="11" s="1"/>
  <c r="H29" i="11"/>
  <c r="C29" i="12" s="1"/>
  <c r="C33" i="10"/>
  <c r="H33" i="10"/>
  <c r="H58" i="5"/>
  <c r="J60" i="8" s="1"/>
  <c r="H11" i="8"/>
  <c r="C7" i="9"/>
  <c r="T28" i="8"/>
  <c r="O26" i="9"/>
  <c r="O28" i="9" s="1"/>
  <c r="N33" i="8"/>
  <c r="I29" i="9"/>
  <c r="I33" i="9" s="1"/>
  <c r="H19" i="8"/>
  <c r="C16" i="9"/>
  <c r="H44" i="8"/>
  <c r="H50" i="8" s="1"/>
  <c r="C40" i="9"/>
  <c r="H24" i="8"/>
  <c r="C20" i="9"/>
  <c r="T44" i="8"/>
  <c r="O40" i="9"/>
  <c r="O44" i="9" s="1"/>
  <c r="T49" i="8"/>
  <c r="O45" i="9"/>
  <c r="O49" i="9" s="1"/>
  <c r="N19" i="8"/>
  <c r="I16" i="9"/>
  <c r="I19" i="9" s="1"/>
  <c r="H15" i="8"/>
  <c r="C12" i="9"/>
  <c r="C28" i="9"/>
  <c r="H26" i="9"/>
  <c r="C49" i="9"/>
  <c r="H45" i="9"/>
  <c r="T24" i="8"/>
  <c r="O20" i="9"/>
  <c r="O24" i="9" s="1"/>
  <c r="H38" i="8"/>
  <c r="H39" i="8" s="1"/>
  <c r="C34" i="9"/>
  <c r="N11" i="8"/>
  <c r="I7" i="9"/>
  <c r="I11" i="9" s="1"/>
  <c r="T33" i="8"/>
  <c r="O29" i="9"/>
  <c r="O33" i="9" s="1"/>
  <c r="I39" i="8"/>
  <c r="N15" i="7"/>
  <c r="I12" i="8"/>
  <c r="I15" i="8" s="1"/>
  <c r="N26" i="8"/>
  <c r="T11" i="7"/>
  <c r="O7" i="8"/>
  <c r="O11" i="8" s="1"/>
  <c r="T19" i="7"/>
  <c r="O16" i="8"/>
  <c r="O19" i="8" s="1"/>
  <c r="T15" i="7"/>
  <c r="O12" i="8"/>
  <c r="O15" i="8" s="1"/>
  <c r="C25" i="8"/>
  <c r="C51" i="8" s="1"/>
  <c r="T38" i="7"/>
  <c r="T39" i="7" s="1"/>
  <c r="O34" i="8"/>
  <c r="O38" i="8" s="1"/>
  <c r="O39" i="8" s="1"/>
  <c r="N34" i="8"/>
  <c r="U29" i="8"/>
  <c r="U33" i="8" s="1"/>
  <c r="N44" i="7"/>
  <c r="N50" i="7" s="1"/>
  <c r="I40" i="8"/>
  <c r="I44" i="8" s="1"/>
  <c r="I50" i="8" s="1"/>
  <c r="N24" i="7"/>
  <c r="I20" i="8"/>
  <c r="I24" i="8" s="1"/>
  <c r="N45" i="8"/>
  <c r="U20" i="7"/>
  <c r="U24" i="7" s="1"/>
  <c r="U40" i="7"/>
  <c r="U44" i="7" s="1"/>
  <c r="U50" i="7" s="1"/>
  <c r="U34" i="7"/>
  <c r="U38" i="7" s="1"/>
  <c r="N28" i="7"/>
  <c r="N39" i="7" s="1"/>
  <c r="U26" i="7"/>
  <c r="U28" i="7" s="1"/>
  <c r="U7" i="7"/>
  <c r="U11" i="7" s="1"/>
  <c r="O25" i="7"/>
  <c r="O51" i="7" s="1"/>
  <c r="U16" i="7"/>
  <c r="U19" i="7" s="1"/>
  <c r="H25" i="7"/>
  <c r="H51" i="7" s="1"/>
  <c r="U12" i="7"/>
  <c r="U15" i="7" s="1"/>
  <c r="I25" i="7"/>
  <c r="I51" i="7" s="1"/>
  <c r="U51" i="5"/>
  <c r="U9" i="13" l="1"/>
  <c r="U13" i="12"/>
  <c r="C13" i="13"/>
  <c r="H13" i="13" s="1"/>
  <c r="U37" i="11"/>
  <c r="C37" i="12"/>
  <c r="H37" i="12" s="1"/>
  <c r="U8" i="11"/>
  <c r="C8" i="12"/>
  <c r="H8" i="12" s="1"/>
  <c r="U36" i="11"/>
  <c r="C36" i="12"/>
  <c r="H36" i="12" s="1"/>
  <c r="U46" i="11"/>
  <c r="C46" i="12"/>
  <c r="H46" i="12" s="1"/>
  <c r="U10" i="11"/>
  <c r="C10" i="12"/>
  <c r="H10" i="12" s="1"/>
  <c r="U47" i="11"/>
  <c r="C47" i="12"/>
  <c r="H47" i="12" s="1"/>
  <c r="U30" i="11"/>
  <c r="C30" i="12"/>
  <c r="H30" i="12" s="1"/>
  <c r="H29" i="12"/>
  <c r="C29" i="13" s="1"/>
  <c r="H29" i="13" s="1"/>
  <c r="H33" i="11"/>
  <c r="C33" i="11"/>
  <c r="H49" i="9"/>
  <c r="C45" i="10"/>
  <c r="J60" i="9"/>
  <c r="J60" i="10"/>
  <c r="H28" i="9"/>
  <c r="C26" i="10"/>
  <c r="H25" i="8"/>
  <c r="H51" i="8" s="1"/>
  <c r="J60" i="7"/>
  <c r="O50" i="9"/>
  <c r="T29" i="9"/>
  <c r="C38" i="9"/>
  <c r="C39" i="9" s="1"/>
  <c r="H34" i="9"/>
  <c r="C15" i="9"/>
  <c r="H12" i="9"/>
  <c r="T45" i="9"/>
  <c r="C24" i="9"/>
  <c r="H20" i="9"/>
  <c r="C19" i="9"/>
  <c r="H16" i="9"/>
  <c r="T26" i="9"/>
  <c r="N49" i="8"/>
  <c r="I45" i="9"/>
  <c r="I49" i="9" s="1"/>
  <c r="N38" i="8"/>
  <c r="I34" i="9"/>
  <c r="I38" i="9" s="1"/>
  <c r="T50" i="8"/>
  <c r="N7" i="9"/>
  <c r="T20" i="9"/>
  <c r="N16" i="9"/>
  <c r="T40" i="9"/>
  <c r="C44" i="9"/>
  <c r="C50" i="9" s="1"/>
  <c r="H40" i="9"/>
  <c r="N29" i="9"/>
  <c r="H7" i="9"/>
  <c r="C11" i="9"/>
  <c r="N28" i="8"/>
  <c r="I26" i="9"/>
  <c r="I28" i="9" s="1"/>
  <c r="I25" i="8"/>
  <c r="I51" i="8" s="1"/>
  <c r="N25" i="7"/>
  <c r="N51" i="7" s="1"/>
  <c r="O25" i="8"/>
  <c r="O51" i="8" s="1"/>
  <c r="T25" i="7"/>
  <c r="T51" i="7" s="1"/>
  <c r="N20" i="8"/>
  <c r="T34" i="8"/>
  <c r="T12" i="8"/>
  <c r="T7" i="8"/>
  <c r="N12" i="8"/>
  <c r="N40" i="8"/>
  <c r="U45" i="8"/>
  <c r="U49" i="8" s="1"/>
  <c r="T16" i="8"/>
  <c r="U26" i="8"/>
  <c r="U28" i="8" s="1"/>
  <c r="U25" i="7"/>
  <c r="U39" i="7"/>
  <c r="U13" i="13" l="1"/>
  <c r="U30" i="12"/>
  <c r="C30" i="13"/>
  <c r="H30" i="13" s="1"/>
  <c r="U10" i="12"/>
  <c r="C10" i="13"/>
  <c r="H10" i="13" s="1"/>
  <c r="U36" i="12"/>
  <c r="C36" i="13"/>
  <c r="H36" i="13" s="1"/>
  <c r="U37" i="12"/>
  <c r="C37" i="13"/>
  <c r="H37" i="13" s="1"/>
  <c r="U47" i="12"/>
  <c r="C47" i="13"/>
  <c r="H47" i="13" s="1"/>
  <c r="U46" i="12"/>
  <c r="C46" i="13"/>
  <c r="H46" i="13" s="1"/>
  <c r="U8" i="12"/>
  <c r="C8" i="13"/>
  <c r="H8" i="13" s="1"/>
  <c r="H33" i="12"/>
  <c r="C33" i="12"/>
  <c r="T44" i="9"/>
  <c r="O40" i="10"/>
  <c r="O44" i="10" s="1"/>
  <c r="H24" i="9"/>
  <c r="C20" i="10"/>
  <c r="N33" i="9"/>
  <c r="I29" i="10"/>
  <c r="I33" i="10" s="1"/>
  <c r="N19" i="9"/>
  <c r="I16" i="10"/>
  <c r="I19" i="10" s="1"/>
  <c r="T28" i="9"/>
  <c r="O26" i="10"/>
  <c r="O28" i="10" s="1"/>
  <c r="H38" i="9"/>
  <c r="H39" i="9" s="1"/>
  <c r="C34" i="10"/>
  <c r="H11" i="9"/>
  <c r="C7" i="10"/>
  <c r="H44" i="9"/>
  <c r="H50" i="9" s="1"/>
  <c r="C40" i="10"/>
  <c r="T24" i="9"/>
  <c r="O20" i="10"/>
  <c r="O24" i="10" s="1"/>
  <c r="H19" i="9"/>
  <c r="C16" i="10"/>
  <c r="T49" i="9"/>
  <c r="O45" i="10"/>
  <c r="O49" i="10" s="1"/>
  <c r="N11" i="9"/>
  <c r="I7" i="10"/>
  <c r="I11" i="10" s="1"/>
  <c r="H15" i="9"/>
  <c r="C12" i="10"/>
  <c r="T33" i="9"/>
  <c r="O29" i="10"/>
  <c r="O33" i="10" s="1"/>
  <c r="C28" i="10"/>
  <c r="H26" i="10"/>
  <c r="C26" i="11" s="1"/>
  <c r="C49" i="10"/>
  <c r="H45" i="10"/>
  <c r="C45" i="11" s="1"/>
  <c r="I39" i="9"/>
  <c r="T19" i="8"/>
  <c r="O16" i="9"/>
  <c r="O19" i="9" s="1"/>
  <c r="T11" i="8"/>
  <c r="O7" i="9"/>
  <c r="O11" i="9" s="1"/>
  <c r="N26" i="9"/>
  <c r="U29" i="9"/>
  <c r="U33" i="9" s="1"/>
  <c r="N34" i="9"/>
  <c r="T15" i="8"/>
  <c r="O12" i="9"/>
  <c r="O15" i="9" s="1"/>
  <c r="N39" i="8"/>
  <c r="C25" i="9"/>
  <c r="C51" i="9" s="1"/>
  <c r="N44" i="8"/>
  <c r="N50" i="8" s="1"/>
  <c r="I40" i="9"/>
  <c r="I44" i="9" s="1"/>
  <c r="I50" i="9" s="1"/>
  <c r="N45" i="9"/>
  <c r="T38" i="8"/>
  <c r="T39" i="8" s="1"/>
  <c r="O34" i="9"/>
  <c r="O38" i="9" s="1"/>
  <c r="O39" i="9" s="1"/>
  <c r="N15" i="8"/>
  <c r="I12" i="9"/>
  <c r="I15" i="9" s="1"/>
  <c r="N24" i="8"/>
  <c r="I20" i="9"/>
  <c r="I24" i="9" s="1"/>
  <c r="H58" i="7"/>
  <c r="U16" i="8"/>
  <c r="U19" i="8" s="1"/>
  <c r="U34" i="8"/>
  <c r="U38" i="8" s="1"/>
  <c r="U39" i="8" s="1"/>
  <c r="U40" i="8"/>
  <c r="U44" i="8" s="1"/>
  <c r="U50" i="8" s="1"/>
  <c r="U20" i="8"/>
  <c r="U24" i="8" s="1"/>
  <c r="U12" i="8"/>
  <c r="U15" i="8" s="1"/>
  <c r="U7" i="8"/>
  <c r="U11" i="8" s="1"/>
  <c r="U51" i="7"/>
  <c r="O50" i="10" l="1"/>
  <c r="T50" i="9"/>
  <c r="U46" i="13"/>
  <c r="U37" i="13"/>
  <c r="U10" i="13"/>
  <c r="U8" i="13"/>
  <c r="U47" i="13"/>
  <c r="U36" i="13"/>
  <c r="U30" i="13"/>
  <c r="C33" i="13"/>
  <c r="H33" i="13" s="1"/>
  <c r="H25" i="9"/>
  <c r="H51" i="9" s="1"/>
  <c r="H45" i="11"/>
  <c r="C49" i="11"/>
  <c r="C28" i="11"/>
  <c r="H26" i="11"/>
  <c r="H49" i="10"/>
  <c r="H28" i="10"/>
  <c r="N28" i="9"/>
  <c r="I26" i="10"/>
  <c r="I28" i="10" s="1"/>
  <c r="T29" i="10"/>
  <c r="N7" i="10"/>
  <c r="C19" i="10"/>
  <c r="H16" i="10"/>
  <c r="C16" i="11" s="1"/>
  <c r="H40" i="10"/>
  <c r="C40" i="11" s="1"/>
  <c r="C44" i="10"/>
  <c r="C50" i="10" s="1"/>
  <c r="C38" i="10"/>
  <c r="C39" i="10" s="1"/>
  <c r="H34" i="10"/>
  <c r="C34" i="11" s="1"/>
  <c r="N16" i="10"/>
  <c r="C24" i="10"/>
  <c r="H20" i="10"/>
  <c r="C20" i="11" s="1"/>
  <c r="N38" i="9"/>
  <c r="I34" i="10"/>
  <c r="I38" i="10" s="1"/>
  <c r="C15" i="10"/>
  <c r="H12" i="10"/>
  <c r="C12" i="11" s="1"/>
  <c r="T45" i="10"/>
  <c r="T20" i="10"/>
  <c r="C11" i="10"/>
  <c r="H7" i="10"/>
  <c r="T26" i="10"/>
  <c r="N29" i="10"/>
  <c r="I29" i="11" s="1"/>
  <c r="I33" i="11" s="1"/>
  <c r="T40" i="10"/>
  <c r="N49" i="9"/>
  <c r="I45" i="10"/>
  <c r="I49" i="10" s="1"/>
  <c r="I25" i="9"/>
  <c r="I51" i="9" s="1"/>
  <c r="T25" i="8"/>
  <c r="T51" i="8" s="1"/>
  <c r="O25" i="9"/>
  <c r="O51" i="9" s="1"/>
  <c r="N25" i="8"/>
  <c r="N51" i="8" s="1"/>
  <c r="T7" i="9"/>
  <c r="N20" i="9"/>
  <c r="N40" i="9"/>
  <c r="T12" i="9"/>
  <c r="U26" i="9"/>
  <c r="U28" i="9" s="1"/>
  <c r="T16" i="9"/>
  <c r="N12" i="9"/>
  <c r="T34" i="9"/>
  <c r="U45" i="9"/>
  <c r="U49" i="9" s="1"/>
  <c r="U25" i="8"/>
  <c r="U51" i="8" s="1"/>
  <c r="H49" i="11" l="1"/>
  <c r="C45" i="12"/>
  <c r="H28" i="11"/>
  <c r="C26" i="12"/>
  <c r="T28" i="10"/>
  <c r="O26" i="11"/>
  <c r="O28" i="11" s="1"/>
  <c r="T49" i="10"/>
  <c r="O45" i="11"/>
  <c r="O49" i="11" s="1"/>
  <c r="H34" i="11"/>
  <c r="C38" i="11"/>
  <c r="C39" i="11" s="1"/>
  <c r="C19" i="11"/>
  <c r="H16" i="11"/>
  <c r="H11" i="10"/>
  <c r="C7" i="11"/>
  <c r="C15" i="11"/>
  <c r="H12" i="11"/>
  <c r="C24" i="11"/>
  <c r="H20" i="11"/>
  <c r="T44" i="10"/>
  <c r="T50" i="10" s="1"/>
  <c r="O40" i="11"/>
  <c r="O44" i="11" s="1"/>
  <c r="N11" i="10"/>
  <c r="I7" i="11"/>
  <c r="I11" i="11" s="1"/>
  <c r="N29" i="11"/>
  <c r="T24" i="10"/>
  <c r="O20" i="11"/>
  <c r="O24" i="11" s="1"/>
  <c r="I39" i="10"/>
  <c r="N19" i="10"/>
  <c r="I16" i="11"/>
  <c r="I19" i="11" s="1"/>
  <c r="C44" i="11"/>
  <c r="C50" i="11" s="1"/>
  <c r="H40" i="11"/>
  <c r="T33" i="10"/>
  <c r="O29" i="11"/>
  <c r="O33" i="11" s="1"/>
  <c r="N33" i="10"/>
  <c r="U29" i="10"/>
  <c r="H44" i="10"/>
  <c r="H38" i="10"/>
  <c r="H19" i="10"/>
  <c r="H15" i="10"/>
  <c r="H24" i="10"/>
  <c r="C25" i="10"/>
  <c r="C51" i="10" s="1"/>
  <c r="N39" i="9"/>
  <c r="T38" i="9"/>
  <c r="T39" i="9" s="1"/>
  <c r="O34" i="10"/>
  <c r="O38" i="10" s="1"/>
  <c r="O39" i="10" s="1"/>
  <c r="T15" i="9"/>
  <c r="O12" i="10"/>
  <c r="O15" i="10" s="1"/>
  <c r="N15" i="9"/>
  <c r="I12" i="10"/>
  <c r="I15" i="10" s="1"/>
  <c r="N45" i="10"/>
  <c r="I45" i="11" s="1"/>
  <c r="I49" i="11" s="1"/>
  <c r="T11" i="9"/>
  <c r="O7" i="10"/>
  <c r="O11" i="10" s="1"/>
  <c r="N34" i="10"/>
  <c r="N44" i="9"/>
  <c r="N50" i="9" s="1"/>
  <c r="I40" i="10"/>
  <c r="I44" i="10" s="1"/>
  <c r="I50" i="10" s="1"/>
  <c r="T19" i="9"/>
  <c r="O16" i="10"/>
  <c r="O19" i="10" s="1"/>
  <c r="N24" i="9"/>
  <c r="I20" i="10"/>
  <c r="I24" i="10" s="1"/>
  <c r="N26" i="10"/>
  <c r="I26" i="11" s="1"/>
  <c r="I28" i="11" s="1"/>
  <c r="H58" i="8"/>
  <c r="U16" i="9"/>
  <c r="U19" i="9" s="1"/>
  <c r="U7" i="9"/>
  <c r="U11" i="9" s="1"/>
  <c r="U20" i="9"/>
  <c r="U24" i="9" s="1"/>
  <c r="U34" i="9"/>
  <c r="U38" i="9" s="1"/>
  <c r="U39" i="9" s="1"/>
  <c r="U12" i="9"/>
  <c r="U15" i="9" s="1"/>
  <c r="U40" i="9"/>
  <c r="U44" i="9" s="1"/>
  <c r="U50" i="9" s="1"/>
  <c r="H15" i="11" l="1"/>
  <c r="C12" i="12"/>
  <c r="H19" i="11"/>
  <c r="C16" i="12"/>
  <c r="H26" i="12"/>
  <c r="C28" i="12"/>
  <c r="N33" i="11"/>
  <c r="I29" i="12"/>
  <c r="I33" i="12" s="1"/>
  <c r="H44" i="11"/>
  <c r="H50" i="11" s="1"/>
  <c r="C40" i="12"/>
  <c r="H24" i="11"/>
  <c r="C20" i="12"/>
  <c r="C49" i="12"/>
  <c r="H45" i="12"/>
  <c r="H38" i="11"/>
  <c r="H39" i="11" s="1"/>
  <c r="C34" i="12"/>
  <c r="U33" i="10"/>
  <c r="O50" i="11"/>
  <c r="T29" i="11"/>
  <c r="N16" i="11"/>
  <c r="N7" i="11"/>
  <c r="C11" i="11"/>
  <c r="C25" i="11" s="1"/>
  <c r="C51" i="11" s="1"/>
  <c r="H7" i="11"/>
  <c r="T45" i="11"/>
  <c r="N45" i="11"/>
  <c r="N38" i="10"/>
  <c r="I34" i="11"/>
  <c r="I38" i="11" s="1"/>
  <c r="I39" i="11" s="1"/>
  <c r="T40" i="11"/>
  <c r="T26" i="11"/>
  <c r="N26" i="11"/>
  <c r="T20" i="11"/>
  <c r="H25" i="10"/>
  <c r="N49" i="10"/>
  <c r="U49" i="10" s="1"/>
  <c r="U45" i="10"/>
  <c r="H50" i="10"/>
  <c r="N28" i="10"/>
  <c r="U28" i="10" s="1"/>
  <c r="U26" i="10"/>
  <c r="H39" i="10"/>
  <c r="I25" i="10"/>
  <c r="I51" i="10" s="1"/>
  <c r="O25" i="10"/>
  <c r="O51" i="10" s="1"/>
  <c r="T25" i="9"/>
  <c r="T51" i="9" s="1"/>
  <c r="N25" i="9"/>
  <c r="N51" i="9" s="1"/>
  <c r="T34" i="10"/>
  <c r="N20" i="10"/>
  <c r="I20" i="11" s="1"/>
  <c r="I24" i="11" s="1"/>
  <c r="N40" i="10"/>
  <c r="I40" i="11" s="1"/>
  <c r="I44" i="11" s="1"/>
  <c r="I50" i="11" s="1"/>
  <c r="T7" i="10"/>
  <c r="N12" i="10"/>
  <c r="I12" i="11" s="1"/>
  <c r="I15" i="11" s="1"/>
  <c r="T12" i="10"/>
  <c r="T16" i="10"/>
  <c r="O16" i="11" s="1"/>
  <c r="O19" i="11" s="1"/>
  <c r="U25" i="9"/>
  <c r="U51" i="9" s="1"/>
  <c r="H49" i="12" l="1"/>
  <c r="C45" i="13"/>
  <c r="H45" i="13" s="1"/>
  <c r="H28" i="12"/>
  <c r="C26" i="13"/>
  <c r="H26" i="13" s="1"/>
  <c r="T44" i="11"/>
  <c r="O40" i="12"/>
  <c r="O44" i="12" s="1"/>
  <c r="T49" i="11"/>
  <c r="O45" i="12"/>
  <c r="O49" i="12" s="1"/>
  <c r="N19" i="11"/>
  <c r="I16" i="12"/>
  <c r="I19" i="12" s="1"/>
  <c r="C38" i="12"/>
  <c r="C39" i="12" s="1"/>
  <c r="H34" i="12"/>
  <c r="C24" i="12"/>
  <c r="H20" i="12"/>
  <c r="N29" i="12"/>
  <c r="C19" i="12"/>
  <c r="H16" i="12"/>
  <c r="H11" i="11"/>
  <c r="H25" i="11" s="1"/>
  <c r="H51" i="11" s="1"/>
  <c r="C7" i="12"/>
  <c r="N28" i="11"/>
  <c r="I26" i="12"/>
  <c r="I28" i="12" s="1"/>
  <c r="C44" i="12"/>
  <c r="C50" i="12" s="1"/>
  <c r="H40" i="12"/>
  <c r="C15" i="12"/>
  <c r="H12" i="12"/>
  <c r="T24" i="11"/>
  <c r="O20" i="12"/>
  <c r="O24" i="12" s="1"/>
  <c r="T33" i="11"/>
  <c r="O29" i="12"/>
  <c r="O33" i="12" s="1"/>
  <c r="T28" i="11"/>
  <c r="O26" i="12"/>
  <c r="O28" i="12" s="1"/>
  <c r="N49" i="11"/>
  <c r="I45" i="12"/>
  <c r="I49" i="12" s="1"/>
  <c r="N11" i="11"/>
  <c r="I7" i="12"/>
  <c r="I11" i="12" s="1"/>
  <c r="I25" i="11"/>
  <c r="I51" i="11" s="1"/>
  <c r="U29" i="11"/>
  <c r="U33" i="11" s="1"/>
  <c r="N39" i="10"/>
  <c r="T16" i="11"/>
  <c r="N40" i="11"/>
  <c r="T15" i="10"/>
  <c r="O12" i="11"/>
  <c r="O15" i="11" s="1"/>
  <c r="N20" i="11"/>
  <c r="U26" i="11"/>
  <c r="U28" i="11" s="1"/>
  <c r="N12" i="11"/>
  <c r="T38" i="10"/>
  <c r="T39" i="10" s="1"/>
  <c r="O34" i="11"/>
  <c r="O38" i="11" s="1"/>
  <c r="O39" i="11" s="1"/>
  <c r="N34" i="11"/>
  <c r="T11" i="10"/>
  <c r="U11" i="10" s="1"/>
  <c r="O7" i="11"/>
  <c r="O11" i="11" s="1"/>
  <c r="U45" i="11"/>
  <c r="U49" i="11" s="1"/>
  <c r="H58" i="9"/>
  <c r="N24" i="10"/>
  <c r="U24" i="10" s="1"/>
  <c r="U20" i="10"/>
  <c r="N15" i="10"/>
  <c r="U12" i="10"/>
  <c r="H51" i="10"/>
  <c r="T19" i="10"/>
  <c r="U19" i="10" s="1"/>
  <c r="U16" i="10"/>
  <c r="N44" i="10"/>
  <c r="U40" i="10"/>
  <c r="U34" i="10"/>
  <c r="U7" i="10"/>
  <c r="J59" i="21" l="1"/>
  <c r="J59" i="20"/>
  <c r="J59" i="19"/>
  <c r="J59" i="18"/>
  <c r="J59" i="14"/>
  <c r="J59" i="15"/>
  <c r="U39" i="10"/>
  <c r="J59" i="12"/>
  <c r="J59" i="13"/>
  <c r="H38" i="12"/>
  <c r="H39" i="12" s="1"/>
  <c r="C34" i="13"/>
  <c r="H34" i="13" s="1"/>
  <c r="C28" i="13"/>
  <c r="H28" i="13" s="1"/>
  <c r="H44" i="12"/>
  <c r="H50" i="12" s="1"/>
  <c r="C40" i="13"/>
  <c r="H40" i="13" s="1"/>
  <c r="N33" i="12"/>
  <c r="I29" i="13"/>
  <c r="H24" i="12"/>
  <c r="C20" i="13"/>
  <c r="H20" i="13" s="1"/>
  <c r="C49" i="13"/>
  <c r="H49" i="13" s="1"/>
  <c r="H15" i="12"/>
  <c r="C12" i="13"/>
  <c r="H12" i="13" s="1"/>
  <c r="H19" i="12"/>
  <c r="C16" i="13"/>
  <c r="H16" i="13" s="1"/>
  <c r="O50" i="12"/>
  <c r="T50" i="11"/>
  <c r="N15" i="11"/>
  <c r="I12" i="12"/>
  <c r="I15" i="12" s="1"/>
  <c r="N45" i="12"/>
  <c r="T29" i="12"/>
  <c r="U29" i="12" s="1"/>
  <c r="U33" i="12" s="1"/>
  <c r="C11" i="12"/>
  <c r="C25" i="12" s="1"/>
  <c r="C51" i="12" s="1"/>
  <c r="H7" i="12"/>
  <c r="T45" i="12"/>
  <c r="N38" i="11"/>
  <c r="N39" i="11" s="1"/>
  <c r="I34" i="12"/>
  <c r="I38" i="12" s="1"/>
  <c r="I39" i="12" s="1"/>
  <c r="N44" i="11"/>
  <c r="N50" i="11" s="1"/>
  <c r="I40" i="12"/>
  <c r="I44" i="12" s="1"/>
  <c r="I50" i="12" s="1"/>
  <c r="N24" i="11"/>
  <c r="I20" i="12"/>
  <c r="I24" i="12" s="1"/>
  <c r="T19" i="11"/>
  <c r="O16" i="12"/>
  <c r="O19" i="12" s="1"/>
  <c r="N7" i="12"/>
  <c r="T26" i="12"/>
  <c r="T20" i="12"/>
  <c r="N26" i="12"/>
  <c r="N16" i="12"/>
  <c r="T40" i="12"/>
  <c r="O25" i="11"/>
  <c r="O51" i="11" s="1"/>
  <c r="U38" i="10"/>
  <c r="U15" i="10"/>
  <c r="T34" i="11"/>
  <c r="T12" i="11"/>
  <c r="U40" i="11"/>
  <c r="U44" i="11" s="1"/>
  <c r="U50" i="11" s="1"/>
  <c r="J59" i="10"/>
  <c r="J59" i="11"/>
  <c r="T7" i="11"/>
  <c r="U20" i="11"/>
  <c r="U24" i="11" s="1"/>
  <c r="U16" i="11"/>
  <c r="U19" i="11" s="1"/>
  <c r="N25" i="10"/>
  <c r="T25" i="10"/>
  <c r="T51" i="10" s="1"/>
  <c r="N50" i="10"/>
  <c r="U50" i="10" s="1"/>
  <c r="U44" i="10"/>
  <c r="N25" i="11" l="1"/>
  <c r="I25" i="12"/>
  <c r="I51" i="12" s="1"/>
  <c r="I33" i="13"/>
  <c r="N33" i="13" s="1"/>
  <c r="N29" i="13"/>
  <c r="N28" i="12"/>
  <c r="I26" i="13"/>
  <c r="C38" i="13"/>
  <c r="T24" i="12"/>
  <c r="O20" i="13"/>
  <c r="T49" i="12"/>
  <c r="O45" i="13"/>
  <c r="N49" i="12"/>
  <c r="I45" i="13"/>
  <c r="T33" i="12"/>
  <c r="O29" i="13"/>
  <c r="C15" i="13"/>
  <c r="H15" i="13" s="1"/>
  <c r="C24" i="13"/>
  <c r="H24" i="13" s="1"/>
  <c r="C44" i="13"/>
  <c r="H44" i="13" s="1"/>
  <c r="T44" i="12"/>
  <c r="O40" i="13"/>
  <c r="T28" i="12"/>
  <c r="O26" i="13"/>
  <c r="H11" i="12"/>
  <c r="H25" i="12" s="1"/>
  <c r="H51" i="12" s="1"/>
  <c r="C7" i="13"/>
  <c r="C19" i="13"/>
  <c r="H19" i="13" s="1"/>
  <c r="N19" i="12"/>
  <c r="I16" i="13"/>
  <c r="N11" i="12"/>
  <c r="I7" i="13"/>
  <c r="I11" i="13" s="1"/>
  <c r="N11" i="13" s="1"/>
  <c r="C50" i="13"/>
  <c r="H50" i="13" s="1"/>
  <c r="N51" i="11"/>
  <c r="T16" i="12"/>
  <c r="N40" i="12"/>
  <c r="T15" i="11"/>
  <c r="O12" i="12"/>
  <c r="O15" i="12" s="1"/>
  <c r="U45" i="12"/>
  <c r="U49" i="12" s="1"/>
  <c r="T38" i="11"/>
  <c r="T39" i="11" s="1"/>
  <c r="O34" i="12"/>
  <c r="O38" i="12" s="1"/>
  <c r="O39" i="12" s="1"/>
  <c r="U26" i="12"/>
  <c r="U28" i="12" s="1"/>
  <c r="N20" i="12"/>
  <c r="N34" i="12"/>
  <c r="N12" i="12"/>
  <c r="T11" i="11"/>
  <c r="O7" i="12"/>
  <c r="O11" i="12" s="1"/>
  <c r="U12" i="11"/>
  <c r="U15" i="11" s="1"/>
  <c r="U34" i="11"/>
  <c r="U38" i="11" s="1"/>
  <c r="U39" i="11" s="1"/>
  <c r="U7" i="11"/>
  <c r="U11" i="11" s="1"/>
  <c r="U25" i="10"/>
  <c r="N51" i="10"/>
  <c r="U51" i="10" s="1"/>
  <c r="I19" i="13" l="1"/>
  <c r="N19" i="13" s="1"/>
  <c r="N16" i="13"/>
  <c r="T50" i="12"/>
  <c r="O33" i="13"/>
  <c r="T33" i="13" s="1"/>
  <c r="U33" i="13" s="1"/>
  <c r="T29" i="13"/>
  <c r="O49" i="13"/>
  <c r="T49" i="13" s="1"/>
  <c r="T45" i="13"/>
  <c r="C39" i="13"/>
  <c r="H39" i="13" s="1"/>
  <c r="H38" i="13"/>
  <c r="O28" i="13"/>
  <c r="T28" i="13" s="1"/>
  <c r="T26" i="13"/>
  <c r="I28" i="13"/>
  <c r="N28" i="13" s="1"/>
  <c r="N26" i="13"/>
  <c r="I49" i="13"/>
  <c r="N49" i="13" s="1"/>
  <c r="N45" i="13"/>
  <c r="O24" i="13"/>
  <c r="T24" i="13" s="1"/>
  <c r="T20" i="13"/>
  <c r="O44" i="13"/>
  <c r="T44" i="13" s="1"/>
  <c r="T40" i="13"/>
  <c r="N7" i="13"/>
  <c r="C11" i="13"/>
  <c r="H7" i="13"/>
  <c r="N15" i="12"/>
  <c r="I12" i="13"/>
  <c r="N44" i="12"/>
  <c r="N50" i="12" s="1"/>
  <c r="I40" i="13"/>
  <c r="N38" i="12"/>
  <c r="N39" i="12" s="1"/>
  <c r="I34" i="13"/>
  <c r="N24" i="12"/>
  <c r="I20" i="13"/>
  <c r="T19" i="12"/>
  <c r="O16" i="13"/>
  <c r="O25" i="12"/>
  <c r="O51" i="12" s="1"/>
  <c r="T25" i="11"/>
  <c r="T51" i="11" s="1"/>
  <c r="H58" i="11" s="1"/>
  <c r="T34" i="12"/>
  <c r="T12" i="12"/>
  <c r="U40" i="12"/>
  <c r="U44" i="12" s="1"/>
  <c r="U50" i="12" s="1"/>
  <c r="U20" i="12"/>
  <c r="U24" i="12" s="1"/>
  <c r="U16" i="12"/>
  <c r="U19" i="12" s="1"/>
  <c r="T7" i="12"/>
  <c r="U25" i="11"/>
  <c r="U51" i="11" s="1"/>
  <c r="H58" i="10"/>
  <c r="U29" i="13" l="1"/>
  <c r="U45" i="13"/>
  <c r="O50" i="13"/>
  <c r="T50" i="13" s="1"/>
  <c r="U49" i="13"/>
  <c r="U26" i="13"/>
  <c r="I24" i="13"/>
  <c r="N20" i="13"/>
  <c r="N25" i="12"/>
  <c r="N51" i="12" s="1"/>
  <c r="C25" i="13"/>
  <c r="H11" i="13"/>
  <c r="U28" i="13"/>
  <c r="I44" i="13"/>
  <c r="N40" i="13"/>
  <c r="O19" i="13"/>
  <c r="T19" i="13" s="1"/>
  <c r="U19" i="13" s="1"/>
  <c r="T16" i="13"/>
  <c r="I38" i="13"/>
  <c r="N34" i="13"/>
  <c r="I15" i="13"/>
  <c r="N15" i="13" s="1"/>
  <c r="N12" i="13"/>
  <c r="T11" i="12"/>
  <c r="O7" i="13"/>
  <c r="O11" i="13" s="1"/>
  <c r="T11" i="13" s="1"/>
  <c r="T38" i="12"/>
  <c r="T39" i="12" s="1"/>
  <c r="O34" i="13"/>
  <c r="T15" i="12"/>
  <c r="O12" i="13"/>
  <c r="U7" i="12"/>
  <c r="U11" i="12" s="1"/>
  <c r="U12" i="12"/>
  <c r="U15" i="12" s="1"/>
  <c r="J60" i="11"/>
  <c r="U34" i="12"/>
  <c r="U38" i="12" s="1"/>
  <c r="U39" i="12" s="1"/>
  <c r="T25" i="12" l="1"/>
  <c r="U16" i="13"/>
  <c r="U40" i="13"/>
  <c r="U20" i="13"/>
  <c r="O38" i="13"/>
  <c r="T34" i="13"/>
  <c r="U11" i="13"/>
  <c r="I25" i="13"/>
  <c r="N25" i="13" s="1"/>
  <c r="N24" i="13"/>
  <c r="U24" i="13" s="1"/>
  <c r="O15" i="13"/>
  <c r="T12" i="13"/>
  <c r="I39" i="13"/>
  <c r="N39" i="13" s="1"/>
  <c r="N38" i="13"/>
  <c r="N44" i="13"/>
  <c r="U44" i="13" s="1"/>
  <c r="I50" i="13"/>
  <c r="C51" i="13"/>
  <c r="H51" i="13" s="1"/>
  <c r="H25" i="13"/>
  <c r="T7" i="13"/>
  <c r="T51" i="12"/>
  <c r="U25" i="12"/>
  <c r="U51" i="12" s="1"/>
  <c r="U12" i="13" l="1"/>
  <c r="U34" i="13"/>
  <c r="N50" i="13"/>
  <c r="U50" i="13" s="1"/>
  <c r="I51" i="13"/>
  <c r="N51" i="13" s="1"/>
  <c r="T15" i="13"/>
  <c r="U15" i="13" s="1"/>
  <c r="O25" i="13"/>
  <c r="T25" i="13" s="1"/>
  <c r="U25" i="13" s="1"/>
  <c r="O39" i="13"/>
  <c r="T38" i="13"/>
  <c r="U38" i="13" s="1"/>
  <c r="U7" i="13"/>
  <c r="H58" i="12"/>
  <c r="O51" i="13" l="1"/>
  <c r="T51" i="13" s="1"/>
  <c r="U51" i="13" s="1"/>
  <c r="T39" i="13"/>
  <c r="U39" i="13" s="1"/>
  <c r="H58" i="13" l="1"/>
  <c r="G66" i="14" l="1"/>
  <c r="H58" i="14"/>
</calcChain>
</file>

<file path=xl/sharedStrings.xml><?xml version="1.0" encoding="utf-8"?>
<sst xmlns="http://schemas.openxmlformats.org/spreadsheetml/2006/main" count="1314" uniqueCount="91">
  <si>
    <t>BANGALORE ELECTRICITY SUPPLY COMPANY LIMITED</t>
  </si>
  <si>
    <t>Division-wise LT Over head lines ,U.G. &amp; ABC Cables added &amp; dismantled during the month of  March 2021 &amp; during the Year 2020-21  in  Rkm</t>
  </si>
  <si>
    <t>Sl. No.</t>
  </si>
  <si>
    <t>Divisions</t>
  </si>
  <si>
    <t>Over head Lines</t>
  </si>
  <si>
    <t>Underground Cables</t>
  </si>
  <si>
    <t>AB Cables</t>
  </si>
  <si>
    <t xml:space="preserve">OB </t>
  </si>
  <si>
    <t>Added During</t>
  </si>
  <si>
    <t>Dismantled during</t>
  </si>
  <si>
    <t>CB</t>
  </si>
  <si>
    <t>OB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</si>
  <si>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</si>
  <si>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</si>
  <si>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</si>
  <si>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</si>
  <si>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</si>
  <si>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</si>
  <si>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</si>
  <si>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</si>
  <si>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</si>
  <si>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</si>
  <si>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</si>
  <si>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</si>
  <si>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</si>
  <si>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</si>
  <si>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</si>
  <si>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</si>
  <si>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</si>
  <si>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</si>
  <si>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</si>
  <si>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</si>
  <si>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>Jalahalli</t>
  </si>
  <si>
    <t xml:space="preserve">North Circle  </t>
  </si>
  <si>
    <t xml:space="preserve">BMAZ TOTAL </t>
  </si>
  <si>
    <t>Nelamangala</t>
  </si>
  <si>
    <t>Hoskote</t>
  </si>
  <si>
    <t>BRC Circle</t>
  </si>
  <si>
    <t xml:space="preserve">Ramnagara </t>
  </si>
  <si>
    <t>Magadi</t>
  </si>
  <si>
    <t>Kanakapura</t>
  </si>
  <si>
    <t>Chandapura</t>
  </si>
  <si>
    <t>Ramnagar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</si>
  <si>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</si>
  <si>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</si>
  <si>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</si>
  <si>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</si>
  <si>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</si>
  <si>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</si>
  <si>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</si>
  <si>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</si>
  <si>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</si>
  <si>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</si>
  <si>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</si>
  <si>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</si>
  <si>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</si>
  <si>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</si>
  <si>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</si>
  <si>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</si>
  <si>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</si>
  <si>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</si>
  <si>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</si>
  <si>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</si>
  <si>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</si>
  <si>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</si>
  <si>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</si>
  <si>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</si>
  <si>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</si>
  <si>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</si>
  <si>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>Division-wise LT Over head lines ,U.G. &amp; ABC Cables added &amp; dismantled during the month of April 2021 &amp; during the Year 2021-22 in  Rkm</t>
  </si>
  <si>
    <t>Division-wise LT Over head lines ,U.G. &amp; ABC Cables added &amp; dismantled during the month of  May 2021 &amp; during the Year 2021-22 in  Rkm</t>
  </si>
  <si>
    <t>Division-wise LT Over head lines ,U.G. &amp; ABC Cables added &amp; dismantled during the month of  June 2021 &amp; during the Year 2021-22 in  Rkm</t>
  </si>
  <si>
    <t>Division-wise LT Over head lines ,U.G. &amp; ABC Cables added &amp; dismantled during the month of  July 2021 &amp; during the Year 2021-22 in  Rkm</t>
  </si>
  <si>
    <t>Division-wise LT Over head lines ,U.G. &amp; ABC Cables added &amp; dismantled during the month of August 2021 &amp; during the Year 2021-22 in  Rkm</t>
  </si>
  <si>
    <t>M</t>
  </si>
  <si>
    <t>Division-wise LT Over head lines ,U.G. &amp; ABC Cables added &amp; dismantled during the month of Septeber 2021 &amp; during the Year 2021-22 in  Rkm</t>
  </si>
  <si>
    <t>Division-wise LT Over head lines ,U.G. &amp; ABC Cables added &amp; dismantled during the month of October 2021 &amp; during the Year 2021-22 in  Rkm</t>
  </si>
  <si>
    <t>Division-wise LT Over head lines ,U.G. &amp; ABC Cables added &amp; dismantled during the month of November 2021 &amp; during the Year 2021-22 in  Rkm</t>
  </si>
  <si>
    <t>Division-wise LT Over head lines ,U.G. &amp; ABC Cables added &amp; dismantled during the month of December 2021 &amp; during the Year 2021-22 in  Rkm</t>
  </si>
  <si>
    <t>Hosakote</t>
  </si>
  <si>
    <t>Division-wise LT Over head lines ,U.G. &amp; ABC Cables added &amp; dismantled during the month of January 2022 &amp; during the Year 2021-22 in  Rkm</t>
  </si>
  <si>
    <t>Ramanagar Circle</t>
  </si>
  <si>
    <t>Over Head</t>
  </si>
  <si>
    <t>UG</t>
  </si>
  <si>
    <t>AB Cable</t>
  </si>
  <si>
    <t xml:space="preserve">Added for the month </t>
  </si>
  <si>
    <t>Dimantled</t>
  </si>
  <si>
    <t>Division-wise LT Over head lines ,U.G. &amp; ABC Cables added &amp; dismantled during the month of February 2022 &amp; during the Year 2021-22 in  Rkm</t>
  </si>
  <si>
    <t>Division-wise LT Over head lines ,U.G. &amp; ABC Cables added &amp; dismantled during the month of March-2022 &amp; during the Year 2021-22 in  Rkm</t>
  </si>
  <si>
    <t>Division-wise LT Over head lines ,U.G. &amp; ABC Cables added &amp; dismantled during the month of April -2022 &amp; during the Year 2021-22 in  Rkm</t>
  </si>
  <si>
    <t>Division-wise LT Over head lines ,U.G. &amp; ABC Cables added &amp; dismantled during the month of May-2022 &amp; during the Year 2021-22 in  Rkm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</si>
</sst>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"/>
    <numFmt numFmtId="165" formatCode="0.00000000000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0_);\(#,##0.0000\)"/>
    <numFmt numFmtId="169" formatCode="_-* #,##0\ &quot;F&quot;_-;\-* #,##0\ &quot;F&quot;_-;_-* &quot;-&quot;\ &quot;F&quot;_-;_-@_-"/>
    <numFmt numFmtId="170" formatCode="0.00000_)"/>
    <numFmt numFmtId="171" formatCode="_-* #,##0\ _F_-;\-* #,##0\ _F_-;_-* &quot;-&quot;\ _F_-;_-@_-"/>
    <numFmt numFmtId="172" formatCode="&quot;\&quot;#,##0.00;[Red]\-&quot;\&quot;#,##0.00"/>
    <numFmt numFmtId="173" formatCode="_([$€-2]* #,##0.00_);_([$€-2]* \(#,##0.00\);_([$€-2]* &quot;-&quot;??_)"/>
    <numFmt numFmtId="174" formatCode="#,##0.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sz val="28"/>
      <name val="Bookman Old Style"/>
      <family val="1"/>
    </font>
    <font>
      <b/>
      <sz val="28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  <font>
      <b/>
      <sz val="36"/>
      <name val="Bookman Old Style"/>
      <family val="1"/>
    </font>
    <font>
      <b/>
      <sz val="24"/>
      <name val="Bookman Old Style"/>
      <family val="1"/>
    </font>
    <font>
      <sz val="24"/>
      <name val="Bookman Old Style"/>
      <family val="1"/>
    </font>
    <font>
      <b/>
      <sz val="36"/>
      <color theme="0"/>
      <name val="Bookman Old Style"/>
      <family val="1"/>
    </font>
    <font>
      <sz val="36"/>
      <name val="Bookman Old Style"/>
      <family val="1"/>
    </font>
    <font>
      <b/>
      <sz val="24"/>
      <color theme="0"/>
      <name val="Bookman Old Style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ngsanaUPC"/>
      <family val="1"/>
      <charset val="222"/>
    </font>
    <font>
      <sz val="12"/>
      <name val="¹ÙÅÁÃ¼"/>
      <charset val="129"/>
    </font>
    <font>
      <sz val="10"/>
      <color indexed="10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sz val="12"/>
      <name val="Times New Roman"/>
      <family val="1"/>
    </font>
    <font>
      <b/>
      <sz val="10"/>
      <name val="Arial CE"/>
      <family val="2"/>
      <charset val="238"/>
    </font>
    <font>
      <u/>
      <sz val="9"/>
      <color indexed="36"/>
      <name val="Arial"/>
      <family val="2"/>
    </font>
    <font>
      <sz val="10"/>
      <name val="MS Sans Serif"/>
      <family val="2"/>
    </font>
    <font>
      <u/>
      <sz val="7"/>
      <color theme="10"/>
      <name val="Arial"/>
      <family val="2"/>
    </font>
    <font>
      <sz val="12"/>
      <color theme="1"/>
      <name val="Calibri"/>
      <family val="2"/>
      <scheme val="minor"/>
    </font>
    <font>
      <sz val="26"/>
      <name val="Bookman Old Style"/>
      <family val="1"/>
    </font>
    <font>
      <b/>
      <sz val="26"/>
      <color theme="0"/>
      <name val="Bookman Old Style"/>
      <family val="1"/>
    </font>
    <font>
      <sz val="26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color rgb="FFFF0000"/>
      <name val="Bookman Old Style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3">
    <xf numFmtId="0" fontId="0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39" fillId="0" borderId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21" fillId="3" borderId="0" applyNumberFormat="0" applyBorder="0" applyAlignment="0" applyProtection="0"/>
    <xf numFmtId="0" fontId="40" fillId="0" borderId="0"/>
    <xf numFmtId="0" fontId="22" fillId="20" borderId="2" applyNumberFormat="0" applyAlignment="0" applyProtection="0"/>
    <xf numFmtId="0" fontId="23" fillId="21" borderId="3" applyNumberFormat="0" applyAlignment="0" applyProtection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2" fillId="0" borderId="0" applyFont="0" applyFill="0" applyBorder="0" applyAlignment="0" applyProtection="0">
      <alignment vertic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4" fontId="41" fillId="0" borderId="4">
      <alignment horizontal="right"/>
    </xf>
    <xf numFmtId="0" fontId="25" fillId="4" borderId="0" applyNumberFormat="0" applyBorder="0" applyAlignment="0" applyProtection="0"/>
    <xf numFmtId="0" fontId="37" fillId="0" borderId="5" applyNumberFormat="0" applyAlignment="0" applyProtection="0">
      <alignment horizontal="left" vertical="center"/>
    </xf>
    <xf numFmtId="0" fontId="37" fillId="0" borderId="6">
      <alignment horizontal="left" vertical="center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0" fillId="7" borderId="2" applyNumberFormat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37" fontId="43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8" fillId="23" borderId="11" applyNumberFormat="0" applyFont="0" applyAlignment="0" applyProtection="0"/>
    <xf numFmtId="0" fontId="2" fillId="23" borderId="11" applyNumberFormat="0" applyFont="0" applyAlignment="0" applyProtection="0"/>
    <xf numFmtId="0" fontId="33" fillId="20" borderId="12" applyNumberFormat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 applyFont="0"/>
    <xf numFmtId="166" fontId="2" fillId="0" borderId="0" applyNumberFormat="0">
      <alignment horizontal="lef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38" fillId="0" borderId="0">
      <alignment vertical="top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</cellStyleXfs>
  <cellXfs count="190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left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2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wrapText="1"/>
    </xf>
    <xf numFmtId="2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top" wrapText="1"/>
    </xf>
    <xf numFmtId="1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wrapText="1"/>
    </xf>
    <xf numFmtId="2" fontId="15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wrapText="1"/>
    </xf>
    <xf numFmtId="2" fontId="16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right" wrapText="1"/>
    </xf>
    <xf numFmtId="2" fontId="15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wrapText="1"/>
    </xf>
    <xf numFmtId="0" fontId="16" fillId="0" borderId="0" xfId="1" applyFont="1" applyFill="1" applyBorder="1" applyAlignment="1">
      <alignment horizontal="center" wrapText="1"/>
    </xf>
    <xf numFmtId="0" fontId="16" fillId="0" borderId="0" xfId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wrapText="1"/>
    </xf>
    <xf numFmtId="0" fontId="50" fillId="0" borderId="1" xfId="1" applyFont="1" applyFill="1" applyBorder="1" applyAlignment="1">
      <alignment horizontal="center" wrapText="1"/>
    </xf>
    <xf numFmtId="0" fontId="50" fillId="0" borderId="0" xfId="1" applyFont="1" applyFill="1" applyBorder="1" applyAlignment="1">
      <alignment horizontal="center" wrapText="1"/>
    </xf>
    <xf numFmtId="0" fontId="50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center" vertical="top" wrapText="1"/>
    </xf>
    <xf numFmtId="0" fontId="50" fillId="0" borderId="1" xfId="1" applyFont="1" applyFill="1" applyBorder="1" applyAlignment="1">
      <alignment horizontal="left" vertical="center" wrapText="1"/>
    </xf>
    <xf numFmtId="2" fontId="50" fillId="0" borderId="1" xfId="1" applyNumberFormat="1" applyFont="1" applyFill="1" applyBorder="1" applyAlignment="1">
      <alignment horizontal="center" vertical="center" wrapText="1"/>
    </xf>
    <xf numFmtId="2" fontId="50" fillId="0" borderId="1" xfId="1" applyNumberFormat="1" applyFont="1" applyFill="1" applyBorder="1" applyAlignment="1">
      <alignment horizontal="center" wrapText="1"/>
    </xf>
    <xf numFmtId="2" fontId="50" fillId="0" borderId="0" xfId="1" applyNumberFormat="1" applyFont="1" applyFill="1" applyBorder="1" applyAlignment="1">
      <alignment horizontal="center" wrapText="1"/>
    </xf>
    <xf numFmtId="0" fontId="50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2" fontId="50" fillId="0" borderId="0" xfId="1" applyNumberFormat="1" applyFont="1" applyFill="1" applyBorder="1" applyAlignment="1">
      <alignment horizontal="center"/>
    </xf>
    <xf numFmtId="0" fontId="51" fillId="0" borderId="0" xfId="1" applyFont="1" applyFill="1" applyBorder="1" applyAlignment="1">
      <alignment horizontal="center" vertical="top" wrapText="1"/>
    </xf>
    <xf numFmtId="0" fontId="51" fillId="0" borderId="0" xfId="1" applyFont="1" applyFill="1" applyBorder="1" applyAlignment="1">
      <alignment horizontal="left" vertical="center" wrapText="1"/>
    </xf>
    <xf numFmtId="2" fontId="51" fillId="0" borderId="0" xfId="1" applyNumberFormat="1" applyFont="1" applyFill="1" applyBorder="1" applyAlignment="1">
      <alignment horizontal="center" vertical="center" wrapText="1"/>
    </xf>
    <xf numFmtId="2" fontId="50" fillId="0" borderId="0" xfId="1" applyNumberFormat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wrapText="1"/>
    </xf>
    <xf numFmtId="2" fontId="52" fillId="0" borderId="0" xfId="1" applyNumberFormat="1" applyFont="1" applyFill="1" applyBorder="1" applyAlignment="1">
      <alignment horizontal="center" vertical="center" wrapText="1"/>
    </xf>
    <xf numFmtId="2" fontId="51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50" fillId="0" borderId="0" xfId="1" applyFont="1" applyFill="1" applyBorder="1" applyAlignment="1">
      <alignment horizontal="left" vertical="center" wrapText="1"/>
    </xf>
    <xf numFmtId="2" fontId="50" fillId="0" borderId="0" xfId="1" applyNumberFormat="1" applyFont="1" applyFill="1" applyBorder="1" applyAlignment="1">
      <alignment wrapText="1"/>
    </xf>
    <xf numFmtId="2" fontId="50" fillId="0" borderId="0" xfId="1" applyNumberFormat="1" applyFont="1" applyFill="1" applyBorder="1" applyAlignment="1">
      <alignment vertical="top" wrapText="1"/>
    </xf>
    <xf numFmtId="2" fontId="52" fillId="0" borderId="0" xfId="1" applyNumberFormat="1" applyFont="1" applyFill="1" applyBorder="1" applyAlignment="1">
      <alignment wrapText="1"/>
    </xf>
    <xf numFmtId="2" fontId="51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51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right" wrapText="1"/>
    </xf>
    <xf numFmtId="165" fontId="50" fillId="0" borderId="0" xfId="1" applyNumberFormat="1" applyFont="1" applyFill="1" applyBorder="1" applyAlignment="1">
      <alignment wrapText="1"/>
    </xf>
    <xf numFmtId="2" fontId="50" fillId="0" borderId="1" xfId="4" applyNumberFormat="1" applyFont="1" applyFill="1" applyBorder="1" applyAlignment="1">
      <alignment horizontal="center" vertical="center"/>
    </xf>
    <xf numFmtId="2" fontId="50" fillId="0" borderId="1" xfId="4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1" fontId="3" fillId="0" borderId="0" xfId="1" applyNumberFormat="1" applyFont="1" applyFill="1" applyBorder="1"/>
    <xf numFmtId="164" fontId="50" fillId="0" borderId="0" xfId="1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53" fillId="0" borderId="0" xfId="0" applyFont="1"/>
    <xf numFmtId="17" fontId="0" fillId="0" borderId="0" xfId="0" applyNumberFormat="1"/>
    <xf numFmtId="2" fontId="0" fillId="0" borderId="0" xfId="0" applyNumberFormat="1"/>
    <xf numFmtId="2" fontId="0" fillId="24" borderId="0" xfId="0" applyNumberFormat="1" applyFill="1"/>
    <xf numFmtId="0" fontId="54" fillId="0" borderId="0" xfId="0" applyFont="1" applyAlignment="1">
      <alignment horizontal="center" wrapText="1"/>
    </xf>
    <xf numFmtId="0" fontId="54" fillId="0" borderId="0" xfId="0" applyFont="1"/>
    <xf numFmtId="2" fontId="53" fillId="0" borderId="0" xfId="0" applyNumberFormat="1" applyFont="1"/>
    <xf numFmtId="17" fontId="0" fillId="24" borderId="0" xfId="0" applyNumberFormat="1" applyFill="1"/>
    <xf numFmtId="0" fontId="0" fillId="24" borderId="0" xfId="0" applyFill="1"/>
    <xf numFmtId="0" fontId="3" fillId="24" borderId="1" xfId="1" applyFont="1" applyFill="1" applyBorder="1" applyAlignment="1">
      <alignment horizontal="center" vertical="top" wrapText="1"/>
    </xf>
    <xf numFmtId="0" fontId="3" fillId="24" borderId="1" xfId="1" applyFont="1" applyFill="1" applyBorder="1" applyAlignment="1">
      <alignment horizontal="left" vertical="center" wrapText="1"/>
    </xf>
    <xf numFmtId="2" fontId="3" fillId="24" borderId="1" xfId="1" applyNumberFormat="1" applyFont="1" applyFill="1" applyBorder="1" applyAlignment="1">
      <alignment horizontal="center" vertical="center" wrapText="1"/>
    </xf>
    <xf numFmtId="0" fontId="3" fillId="24" borderId="0" xfId="1" applyFont="1" applyFill="1" applyBorder="1" applyAlignment="1">
      <alignment wrapText="1"/>
    </xf>
    <xf numFmtId="2" fontId="50" fillId="24" borderId="1" xfId="1" applyNumberFormat="1" applyFont="1" applyFill="1" applyBorder="1" applyAlignment="1">
      <alignment horizontal="center" vertical="center" wrapText="1"/>
    </xf>
    <xf numFmtId="2" fontId="50" fillId="25" borderId="1" xfId="1" applyNumberFormat="1" applyFont="1" applyFill="1" applyBorder="1" applyAlignment="1">
      <alignment horizontal="center" vertical="center" wrapText="1"/>
    </xf>
    <xf numFmtId="2" fontId="50" fillId="24" borderId="1" xfId="1" applyNumberFormat="1" applyFont="1" applyFill="1" applyBorder="1" applyAlignment="1">
      <alignment horizontal="center" wrapText="1"/>
    </xf>
    <xf numFmtId="0" fontId="3" fillId="25" borderId="1" xfId="1" applyFont="1" applyFill="1" applyBorder="1" applyAlignment="1">
      <alignment horizontal="center" vertical="top" wrapText="1"/>
    </xf>
    <xf numFmtId="0" fontId="3" fillId="25" borderId="1" xfId="1" applyFont="1" applyFill="1" applyBorder="1" applyAlignment="1">
      <alignment horizontal="left" vertical="center" wrapText="1"/>
    </xf>
    <xf numFmtId="2" fontId="3" fillId="25" borderId="1" xfId="1" applyNumberFormat="1" applyFont="1" applyFill="1" applyBorder="1" applyAlignment="1">
      <alignment horizontal="center" vertical="center" wrapText="1"/>
    </xf>
    <xf numFmtId="2" fontId="3" fillId="25" borderId="0" xfId="1" applyNumberFormat="1" applyFont="1" applyFill="1" applyBorder="1" applyAlignment="1">
      <alignment horizontal="center" vertical="center" wrapText="1"/>
    </xf>
    <xf numFmtId="0" fontId="3" fillId="25" borderId="0" xfId="1" applyFont="1" applyFill="1" applyBorder="1" applyAlignment="1">
      <alignment wrapText="1"/>
    </xf>
    <xf numFmtId="2" fontId="50" fillId="25" borderId="0" xfId="1" applyNumberFormat="1" applyFont="1" applyFill="1" applyBorder="1" applyAlignment="1">
      <alignment horizontal="center"/>
    </xf>
    <xf numFmtId="0" fontId="50" fillId="25" borderId="0" xfId="1" applyFont="1" applyFill="1" applyBorder="1" applyAlignment="1">
      <alignment wrapText="1"/>
    </xf>
    <xf numFmtId="2" fontId="50" fillId="25" borderId="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0" fillId="0" borderId="1" xfId="182" applyNumberFormat="1" applyFont="1" applyFill="1" applyBorder="1" applyAlignment="1">
      <alignment horizontal="center" vertical="center"/>
    </xf>
    <xf numFmtId="2" fontId="50" fillId="0" borderId="1" xfId="182" quotePrefix="1" applyNumberFormat="1" applyFont="1" applyFill="1" applyBorder="1" applyAlignment="1">
      <alignment horizontal="center" vertical="center"/>
    </xf>
    <xf numFmtId="2" fontId="55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1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75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ÅëÈ­ [0]_±âÅ¸" xfId="30"/>
    <cellStyle name="ÅëÈ­_±âÅ¸" xfId="31"/>
    <cellStyle name="ÄÞ¸¶ [0]_±âÅ¸" xfId="32"/>
    <cellStyle name="ÄÞ¸¶_±âÅ¸" xfId="33"/>
    <cellStyle name="Bad 2" xfId="34"/>
    <cellStyle name="Ç¥ÁØ_¿¬°£´©°è¿¹»ó" xfId="35"/>
    <cellStyle name="Calculation 2" xfId="36"/>
    <cellStyle name="Check Cell 2" xfId="37"/>
    <cellStyle name="Comma  - Style1" xfId="38"/>
    <cellStyle name="Comma  - Style2" xfId="39"/>
    <cellStyle name="Comma  - Style3" xfId="40"/>
    <cellStyle name="Comma  - Style4" xfId="41"/>
    <cellStyle name="Comma  - Style5" xfId="42"/>
    <cellStyle name="Comma  - Style6" xfId="43"/>
    <cellStyle name="Comma  - Style7" xfId="44"/>
    <cellStyle name="Comma  - Style8" xfId="45"/>
    <cellStyle name="Comma 2" xfId="46"/>
    <cellStyle name="Comma 2 2" xfId="47"/>
    <cellStyle name="Comma 2 2 2" xfId="48"/>
    <cellStyle name="Comma 2 3" xfId="49"/>
    <cellStyle name="Comma 2 4" xfId="50"/>
    <cellStyle name="Comma 3" xfId="51"/>
    <cellStyle name="Comma 4" xfId="52"/>
    <cellStyle name="Comma 5" xfId="53"/>
    <cellStyle name="Currency 2" xfId="54"/>
    <cellStyle name="Currency 2 2" xfId="55"/>
    <cellStyle name="Currency 3" xfId="56"/>
    <cellStyle name="Currency 4" xfId="57"/>
    <cellStyle name="Euro" xfId="58"/>
    <cellStyle name="Explanatory Text 2" xfId="59"/>
    <cellStyle name="Formula" xfId="60"/>
    <cellStyle name="Good 2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yperlink 2" xfId="68"/>
    <cellStyle name="Hyperlink 3" xfId="69"/>
    <cellStyle name="Hypertextový odkaz" xfId="70"/>
    <cellStyle name="Input 2" xfId="71"/>
    <cellStyle name="Linked Cell 2" xfId="72"/>
    <cellStyle name="Neutral 2" xfId="73"/>
    <cellStyle name="no dec" xfId="74"/>
    <cellStyle name="Nor}al" xfId="75"/>
    <cellStyle name="Normal" xfId="0" builtinId="0"/>
    <cellStyle name="Normal - Style1" xfId="76"/>
    <cellStyle name="Normal 10" xfId="77"/>
    <cellStyle name="Normal 10 16" xfId="78"/>
    <cellStyle name="Normal 10 2" xfId="79"/>
    <cellStyle name="Normal 11" xfId="80"/>
    <cellStyle name="Normal 12" xfId="81"/>
    <cellStyle name="Normal 12 2" xfId="82"/>
    <cellStyle name="Normal 13" xfId="83"/>
    <cellStyle name="Normal 138_EEPhoneNos" xfId="84"/>
    <cellStyle name="Normal 14" xfId="85"/>
    <cellStyle name="Normal 14 2" xfId="86"/>
    <cellStyle name="Normal 14_January-2010  Fortnight WS Tra NEW" xfId="87"/>
    <cellStyle name="Normal 15" xfId="88"/>
    <cellStyle name="Normal 16" xfId="89"/>
    <cellStyle name="Normal 17" xfId="90"/>
    <cellStyle name="Normal 18" xfId="91"/>
    <cellStyle name="Normal 19" xfId="92"/>
    <cellStyle name="Normal 2" xfId="1"/>
    <cellStyle name="Normal 2 10" xfId="93"/>
    <cellStyle name="Normal 2 11" xfId="94"/>
    <cellStyle name="Normal 2 12" xfId="95"/>
    <cellStyle name="Normal 2 13" xfId="96"/>
    <cellStyle name="Normal 2 14" xfId="97"/>
    <cellStyle name="Normal 2 15" xfId="98"/>
    <cellStyle name="Normal 2 16" xfId="99"/>
    <cellStyle name="Normal 2 17" xfId="100"/>
    <cellStyle name="Normal 2 18" xfId="101"/>
    <cellStyle name="Normal 2 19" xfId="102"/>
    <cellStyle name="Normal 2 2" xfId="2"/>
    <cellStyle name="Normal 2 2 2" xfId="103"/>
    <cellStyle name="Normal 2 2 3" xfId="104"/>
    <cellStyle name="Normal 2 2_Meeting_Notes_09-03-2009" xfId="105"/>
    <cellStyle name="Normal 2 3" xfId="106"/>
    <cellStyle name="Normal 2 4" xfId="107"/>
    <cellStyle name="Normal 2 4 2" xfId="108"/>
    <cellStyle name="Normal 2 5" xfId="109"/>
    <cellStyle name="Normal 2 6" xfId="110"/>
    <cellStyle name="Normal 2 7" xfId="111"/>
    <cellStyle name="Normal 2 8" xfId="112"/>
    <cellStyle name="Normal 2 9" xfId="113"/>
    <cellStyle name="Normal 20" xfId="3"/>
    <cellStyle name="Normal 20 2" xfId="115"/>
    <cellStyle name="Normal 20 3" xfId="114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126"/>
    <cellStyle name="Normal 3 2 2" xfId="127"/>
    <cellStyle name="Normal 3 3" xfId="128"/>
    <cellStyle name="Normal 3 3 2" xfId="129"/>
    <cellStyle name="Normal 3 4" xfId="130"/>
    <cellStyle name="Normal 3 5" xfId="131"/>
    <cellStyle name="Normal 3_Weekly transformer New format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2" xfId="144"/>
    <cellStyle name="Normal 4 3" xfId="145"/>
    <cellStyle name="Normal 4_Feederwise TCs as on June-08" xfId="146"/>
    <cellStyle name="Normal 40" xfId="147"/>
    <cellStyle name="Normal 41" xfId="4"/>
    <cellStyle name="Normal 41 2" xfId="182"/>
    <cellStyle name="Normal 5" xfId="148"/>
    <cellStyle name="Normal 5 2" xfId="149"/>
    <cellStyle name="Normal 5 2 2" xfId="150"/>
    <cellStyle name="Normal 6" xfId="151"/>
    <cellStyle name="Normal 6 2" xfId="152"/>
    <cellStyle name="Normal 6 2 2" xfId="153"/>
    <cellStyle name="Normal 6 2_MIS-Dec-2008 " xfId="154"/>
    <cellStyle name="Normal 7" xfId="155"/>
    <cellStyle name="Normal 7 2" xfId="156"/>
    <cellStyle name="Normal 7_Agenda-1 MMR Meeting for the month of December-2009" xfId="157"/>
    <cellStyle name="Normal 8" xfId="158"/>
    <cellStyle name="Normal 8 2" xfId="159"/>
    <cellStyle name="Normal 8 3" xfId="160"/>
    <cellStyle name="Normal 8_Meeting Booklet (Tech Formates) Dec-08" xfId="161"/>
    <cellStyle name="Normal 9" xfId="162"/>
    <cellStyle name="Normal 9 2" xfId="163"/>
    <cellStyle name="Note 2" xfId="165"/>
    <cellStyle name="Note 3" xfId="164"/>
    <cellStyle name="Output 2" xfId="166"/>
    <cellStyle name="Percent 2" xfId="167"/>
    <cellStyle name="Percent 2 2" xfId="168"/>
    <cellStyle name="Percent 2 3" xfId="169"/>
    <cellStyle name="Percent 3" xfId="170"/>
    <cellStyle name="Percent 4" xfId="171"/>
    <cellStyle name="Percent 5" xfId="172"/>
    <cellStyle name="Percent 6" xfId="173"/>
    <cellStyle name="Popis" xfId="174"/>
    <cellStyle name="Rs" xfId="175"/>
    <cellStyle name="Sledovaný hypertextový odkaz" xfId="176"/>
    <cellStyle name="Standard_BS14" xfId="177"/>
    <cellStyle name="Style 1" xfId="178"/>
    <cellStyle name="Title 2" xfId="179"/>
    <cellStyle name="Total 2" xfId="180"/>
    <cellStyle name="Warning Text 2" xfId="181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88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8889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64985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746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746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6508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-21/HT%20LT%20FY%202020-21/LT%20Lines%2020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\Downloads\LT%20Lines%20FY%202021-22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LT%20Lines%20FY%202022-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1-22/HT%20LT%20Lines/HT%20LT%20Lines/L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0"/>
      <sheetName val="april 2020"/>
      <sheetName val="circle ob "/>
      <sheetName val="diff"/>
      <sheetName val="May 2020"/>
      <sheetName val="June 2020"/>
      <sheetName val="july 2020"/>
      <sheetName val="August 2020"/>
      <sheetName val="sep 2020"/>
      <sheetName val="oct 2020"/>
      <sheetName val="Nov 2020"/>
      <sheetName val="Dec 2020 "/>
      <sheetName val="Jan 2021"/>
      <sheetName val="feb 2021"/>
      <sheetName val="March 2021"/>
      <sheetName val="Sheet1"/>
    </sheetNames>
    <sheetDataSet>
      <sheetData sheetId="0"/>
      <sheetData sheetId="1"/>
      <sheetData sheetId="2"/>
      <sheetData sheetId="3"/>
      <sheetData sheetId="4">
        <row r="56">
          <cell r="H56">
            <v>174730.96100000001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>
            <v>0.9</v>
          </cell>
          <cell r="G7">
            <v>14.58</v>
          </cell>
          <cell r="H7">
            <v>2176.6200000000008</v>
          </cell>
          <cell r="K7">
            <v>1.28</v>
          </cell>
          <cell r="M7">
            <v>0</v>
          </cell>
          <cell r="N7">
            <v>297.15999999999997</v>
          </cell>
          <cell r="Q7">
            <v>10.28</v>
          </cell>
          <cell r="S7">
            <v>0</v>
          </cell>
          <cell r="T7">
            <v>207.91000000000005</v>
          </cell>
        </row>
        <row r="8">
          <cell r="E8">
            <v>2.6149999999999998</v>
          </cell>
          <cell r="G8">
            <v>0</v>
          </cell>
          <cell r="H8">
            <v>10.295</v>
          </cell>
          <cell r="K8">
            <v>8.0069999999999997</v>
          </cell>
          <cell r="M8">
            <v>0</v>
          </cell>
          <cell r="N8">
            <v>30.777000000000001</v>
          </cell>
          <cell r="Q8">
            <v>0.06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56.8</v>
          </cell>
          <cell r="H9">
            <v>1250.3299999999997</v>
          </cell>
          <cell r="K9">
            <v>6.8309999999999995</v>
          </cell>
          <cell r="M9">
            <v>0</v>
          </cell>
          <cell r="N9">
            <v>148.41400000000004</v>
          </cell>
          <cell r="Q9">
            <v>113.04000000000002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1.5100000000000002</v>
          </cell>
          <cell r="M10">
            <v>0</v>
          </cell>
          <cell r="N10">
            <v>160.91000000000003</v>
          </cell>
          <cell r="Q10">
            <v>0.18</v>
          </cell>
          <cell r="S10">
            <v>0</v>
          </cell>
          <cell r="T10">
            <v>409.47999999999996</v>
          </cell>
        </row>
        <row r="12">
          <cell r="E12">
            <v>0.04</v>
          </cell>
          <cell r="G12">
            <v>0</v>
          </cell>
          <cell r="H12">
            <v>1974.1999999999989</v>
          </cell>
          <cell r="K12">
            <v>5.2299999999999995</v>
          </cell>
          <cell r="M12">
            <v>0</v>
          </cell>
          <cell r="N12">
            <v>122.07299999999998</v>
          </cell>
          <cell r="Q12">
            <v>0</v>
          </cell>
          <cell r="S12">
            <v>0</v>
          </cell>
          <cell r="T12">
            <v>248.64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6.3800000000000008</v>
          </cell>
          <cell r="M13">
            <v>0</v>
          </cell>
          <cell r="N13">
            <v>139.88400000000004</v>
          </cell>
          <cell r="Q13">
            <v>3.19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227.29</v>
          </cell>
          <cell r="H14">
            <v>2182.1799999999994</v>
          </cell>
          <cell r="K14">
            <v>13.95</v>
          </cell>
          <cell r="M14">
            <v>0</v>
          </cell>
          <cell r="N14">
            <v>188.67699999999996</v>
          </cell>
          <cell r="Q14">
            <v>227.79</v>
          </cell>
          <cell r="S14">
            <v>65</v>
          </cell>
          <cell r="T14">
            <v>317.96999999999997</v>
          </cell>
        </row>
        <row r="16">
          <cell r="E16">
            <v>43.220000000000006</v>
          </cell>
          <cell r="G16">
            <v>2.855</v>
          </cell>
          <cell r="H16">
            <v>1926.9809999999993</v>
          </cell>
          <cell r="K16">
            <v>1.387</v>
          </cell>
          <cell r="M16">
            <v>0</v>
          </cell>
          <cell r="N16">
            <v>65.149000000000029</v>
          </cell>
          <cell r="Q16">
            <v>5.77</v>
          </cell>
          <cell r="S16">
            <v>0</v>
          </cell>
          <cell r="T16">
            <v>63.669000000000004</v>
          </cell>
        </row>
        <row r="17">
          <cell r="E17">
            <v>0.6</v>
          </cell>
          <cell r="G17">
            <v>52.036999999999999</v>
          </cell>
          <cell r="H17">
            <v>734.11399999999981</v>
          </cell>
          <cell r="K17">
            <v>1.1740000000000002</v>
          </cell>
          <cell r="M17">
            <v>0</v>
          </cell>
          <cell r="N17">
            <v>22.243999999999993</v>
          </cell>
          <cell r="Q17">
            <v>76.916000000000011</v>
          </cell>
          <cell r="S17">
            <v>0</v>
          </cell>
          <cell r="T17">
            <v>358.03099999999995</v>
          </cell>
        </row>
        <row r="18">
          <cell r="E18">
            <v>2.5</v>
          </cell>
          <cell r="G18">
            <v>0</v>
          </cell>
          <cell r="H18">
            <v>826.90499999999952</v>
          </cell>
          <cell r="K18">
            <v>2.5759999999999992</v>
          </cell>
          <cell r="M18">
            <v>0</v>
          </cell>
          <cell r="N18">
            <v>36.024999999999991</v>
          </cell>
          <cell r="Q18">
            <v>2.173</v>
          </cell>
          <cell r="S18">
            <v>0</v>
          </cell>
          <cell r="T18">
            <v>59.058000000000007</v>
          </cell>
        </row>
        <row r="20">
          <cell r="E20">
            <v>7.4950000000000001</v>
          </cell>
          <cell r="G20">
            <v>0</v>
          </cell>
          <cell r="H20">
            <v>1535.4549999999997</v>
          </cell>
          <cell r="K20">
            <v>4.6940000000000008</v>
          </cell>
          <cell r="M20">
            <v>0</v>
          </cell>
          <cell r="N20">
            <v>144.404</v>
          </cell>
          <cell r="Q20">
            <v>1.4690000000000001</v>
          </cell>
          <cell r="S20">
            <v>0</v>
          </cell>
          <cell r="T20">
            <v>209.74899999999997</v>
          </cell>
        </row>
        <row r="21">
          <cell r="E21">
            <v>0.05</v>
          </cell>
          <cell r="G21">
            <v>0</v>
          </cell>
          <cell r="H21">
            <v>898.61999999999989</v>
          </cell>
          <cell r="K21">
            <v>0.69</v>
          </cell>
          <cell r="M21">
            <v>0</v>
          </cell>
          <cell r="N21">
            <v>46.292999999999999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0.19999999999999998</v>
          </cell>
          <cell r="G22">
            <v>177.95</v>
          </cell>
          <cell r="H22">
            <v>599.49999999999989</v>
          </cell>
          <cell r="K22">
            <v>0.63000000000000012</v>
          </cell>
          <cell r="M22">
            <v>0</v>
          </cell>
          <cell r="N22">
            <v>27.100000000000005</v>
          </cell>
          <cell r="Q22">
            <v>166.91</v>
          </cell>
          <cell r="S22">
            <v>0</v>
          </cell>
          <cell r="T22">
            <v>291.01</v>
          </cell>
        </row>
        <row r="23">
          <cell r="E23">
            <v>27.234999999999999</v>
          </cell>
          <cell r="G23">
            <v>0</v>
          </cell>
          <cell r="H23">
            <v>1155.7550000000001</v>
          </cell>
          <cell r="K23">
            <v>1.0900000000000001</v>
          </cell>
          <cell r="M23">
            <v>0</v>
          </cell>
          <cell r="N23">
            <v>10.169999999999996</v>
          </cell>
          <cell r="Q23">
            <v>0.72000000000000008</v>
          </cell>
          <cell r="S23">
            <v>0</v>
          </cell>
          <cell r="T23">
            <v>145.48999999999998</v>
          </cell>
        </row>
        <row r="26">
          <cell r="E26">
            <v>177.14000000000001</v>
          </cell>
          <cell r="G26">
            <v>0</v>
          </cell>
          <cell r="H26">
            <v>11564.802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196.59</v>
          </cell>
          <cell r="G27">
            <v>2.6</v>
          </cell>
          <cell r="H27">
            <v>10126.976999999995</v>
          </cell>
          <cell r="K27">
            <v>13.82</v>
          </cell>
          <cell r="M27">
            <v>0</v>
          </cell>
          <cell r="N27">
            <v>328.83499999999992</v>
          </cell>
          <cell r="Q27">
            <v>16.25</v>
          </cell>
          <cell r="S27">
            <v>0</v>
          </cell>
          <cell r="T27">
            <v>74.960000000000008</v>
          </cell>
        </row>
        <row r="29">
          <cell r="E29">
            <v>57.314999999999998</v>
          </cell>
          <cell r="G29">
            <v>0</v>
          </cell>
          <cell r="H29">
            <v>6967.4270000000006</v>
          </cell>
          <cell r="K29">
            <v>0.05</v>
          </cell>
          <cell r="M29">
            <v>0</v>
          </cell>
          <cell r="N29">
            <v>3.5700000000000003</v>
          </cell>
          <cell r="Q29">
            <v>0.99</v>
          </cell>
          <cell r="S29">
            <v>0</v>
          </cell>
          <cell r="T29">
            <v>47.709999999999994</v>
          </cell>
        </row>
        <row r="30">
          <cell r="E30">
            <v>93.694999999999993</v>
          </cell>
          <cell r="G30">
            <v>0</v>
          </cell>
          <cell r="H30">
            <v>471.43399999999997</v>
          </cell>
          <cell r="K30">
            <v>0</v>
          </cell>
          <cell r="M30">
            <v>0</v>
          </cell>
          <cell r="N30">
            <v>0</v>
          </cell>
          <cell r="Q30">
            <v>0.22</v>
          </cell>
          <cell r="S30">
            <v>0</v>
          </cell>
          <cell r="T30">
            <v>0.22</v>
          </cell>
        </row>
        <row r="31">
          <cell r="E31">
            <v>13.436000000000002</v>
          </cell>
          <cell r="G31">
            <v>0</v>
          </cell>
          <cell r="H31">
            <v>5467.7849999999999</v>
          </cell>
          <cell r="K31">
            <v>1</v>
          </cell>
          <cell r="M31">
            <v>0</v>
          </cell>
          <cell r="N31">
            <v>32.010000000000005</v>
          </cell>
          <cell r="Q31">
            <v>0</v>
          </cell>
          <cell r="S31">
            <v>0</v>
          </cell>
          <cell r="T31">
            <v>48.29</v>
          </cell>
        </row>
        <row r="32">
          <cell r="E32">
            <v>65.548000000000002</v>
          </cell>
          <cell r="G32">
            <v>0</v>
          </cell>
          <cell r="H32">
            <v>4470.9469999999992</v>
          </cell>
          <cell r="K32">
            <v>6.2600000000000007</v>
          </cell>
          <cell r="M32">
            <v>0</v>
          </cell>
          <cell r="N32">
            <v>57.740000000000009</v>
          </cell>
          <cell r="Q32">
            <v>0</v>
          </cell>
          <cell r="S32">
            <v>0</v>
          </cell>
          <cell r="T32">
            <v>266.54999999999995</v>
          </cell>
        </row>
        <row r="34">
          <cell r="E34">
            <v>43.63</v>
          </cell>
          <cell r="G34">
            <v>10.19</v>
          </cell>
          <cell r="H34">
            <v>5800.84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74.84</v>
          </cell>
          <cell r="G35">
            <v>7.11</v>
          </cell>
          <cell r="H35">
            <v>4503.9449999999997</v>
          </cell>
          <cell r="K35">
            <v>0</v>
          </cell>
          <cell r="M35">
            <v>0</v>
          </cell>
          <cell r="N35">
            <v>0</v>
          </cell>
          <cell r="Q35">
            <v>16.43</v>
          </cell>
          <cell r="S35">
            <v>0</v>
          </cell>
          <cell r="T35">
            <v>16.43</v>
          </cell>
        </row>
        <row r="36">
          <cell r="E36">
            <v>14.68</v>
          </cell>
          <cell r="G36">
            <v>0</v>
          </cell>
          <cell r="H36">
            <v>5693.99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22.8</v>
          </cell>
          <cell r="G37">
            <v>0</v>
          </cell>
          <cell r="H37">
            <v>6976.3599999999988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153.24999999999997</v>
          </cell>
          <cell r="G40">
            <v>0</v>
          </cell>
          <cell r="H40">
            <v>14939.865000000003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71.64</v>
          </cell>
          <cell r="G41">
            <v>0</v>
          </cell>
          <cell r="H41">
            <v>9647.1909999999916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99.69</v>
          </cell>
          <cell r="G42">
            <v>0</v>
          </cell>
          <cell r="H42">
            <v>23474.338000000003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126.79000000000002</v>
          </cell>
          <cell r="G43">
            <v>0</v>
          </cell>
          <cell r="H43">
            <v>338.95800000000003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121.58</v>
          </cell>
          <cell r="G45">
            <v>0</v>
          </cell>
          <cell r="H45">
            <v>14217.93</v>
          </cell>
          <cell r="K45">
            <v>0.03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405.33</v>
          </cell>
          <cell r="G46">
            <v>0</v>
          </cell>
          <cell r="H46">
            <v>7151.420000000001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143.54</v>
          </cell>
          <cell r="G47">
            <v>0</v>
          </cell>
          <cell r="H47">
            <v>12237.540000000005</v>
          </cell>
          <cell r="K47">
            <v>0</v>
          </cell>
          <cell r="M47">
            <v>0</v>
          </cell>
          <cell r="N47">
            <v>5.34</v>
          </cell>
          <cell r="Q47">
            <v>43.88</v>
          </cell>
          <cell r="S47">
            <v>0</v>
          </cell>
          <cell r="T47">
            <v>46.550000000000004</v>
          </cell>
        </row>
        <row r="48">
          <cell r="E48">
            <v>144.25299999999999</v>
          </cell>
          <cell r="G48">
            <v>0</v>
          </cell>
          <cell r="H48">
            <v>11081.217000000004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  <row r="52">
          <cell r="E52" t="e">
            <v>#REF!</v>
          </cell>
          <cell r="Q52" t="e">
            <v>#REF!</v>
          </cell>
        </row>
        <row r="53">
          <cell r="E53">
            <v>432.81799999999998</v>
          </cell>
        </row>
        <row r="58">
          <cell r="H58">
            <v>176837.64300000001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2"/>
      <sheetName val="April 2022  "/>
      <sheetName val="May 2022"/>
      <sheetName val="LT"/>
    </sheetNames>
    <sheetDataSet>
      <sheetData sheetId="0">
        <row r="26">
          <cell r="H26">
            <v>1183.6419999999994</v>
          </cell>
          <cell r="N26">
            <v>0</v>
          </cell>
          <cell r="T26">
            <v>129.56</v>
          </cell>
        </row>
        <row r="27">
          <cell r="H27">
            <v>10298.186999999993</v>
          </cell>
          <cell r="N27">
            <v>385.03499999999991</v>
          </cell>
          <cell r="T27">
            <v>75.350000000000009</v>
          </cell>
        </row>
        <row r="29">
          <cell r="H29">
            <v>4464.3330000000014</v>
          </cell>
          <cell r="N29">
            <v>71.69</v>
          </cell>
          <cell r="T29">
            <v>138.08000000000001</v>
          </cell>
        </row>
        <row r="30">
          <cell r="H30">
            <v>5890.1140000000014</v>
          </cell>
          <cell r="N30">
            <v>0</v>
          </cell>
          <cell r="T30">
            <v>0.22</v>
          </cell>
        </row>
        <row r="31">
          <cell r="H31">
            <v>3074.0629999999996</v>
          </cell>
          <cell r="N31">
            <v>3.1600000000000037</v>
          </cell>
          <cell r="T31">
            <v>128.47999999999999</v>
          </cell>
        </row>
        <row r="32">
          <cell r="H32">
            <v>4436.0199999999995</v>
          </cell>
          <cell r="N32">
            <v>133.84</v>
          </cell>
          <cell r="T32">
            <v>271.04999999999995</v>
          </cell>
        </row>
        <row r="34">
          <cell r="H34">
            <v>5866.1100000000015</v>
          </cell>
          <cell r="N34">
            <v>0</v>
          </cell>
          <cell r="T34">
            <v>0</v>
          </cell>
        </row>
        <row r="35">
          <cell r="H35">
            <v>4624.9050000000007</v>
          </cell>
          <cell r="N35">
            <v>0.1</v>
          </cell>
          <cell r="T35">
            <v>16.43</v>
          </cell>
        </row>
        <row r="36">
          <cell r="H36">
            <v>19366.870000000003</v>
          </cell>
          <cell r="N36">
            <v>8.5</v>
          </cell>
          <cell r="T36">
            <v>0</v>
          </cell>
        </row>
        <row r="37">
          <cell r="H37">
            <v>7007.5999999999985</v>
          </cell>
          <cell r="N37">
            <v>0</v>
          </cell>
          <cell r="T37">
            <v>3.1</v>
          </cell>
        </row>
        <row r="40">
          <cell r="H40">
            <v>13785.088000000002</v>
          </cell>
          <cell r="N40">
            <v>0</v>
          </cell>
          <cell r="T40">
            <v>0</v>
          </cell>
        </row>
        <row r="41">
          <cell r="H41">
            <v>10109.715999999991</v>
          </cell>
          <cell r="N41">
            <v>0</v>
          </cell>
          <cell r="T41">
            <v>0</v>
          </cell>
        </row>
        <row r="42">
          <cell r="H42">
            <v>23873.914000000001</v>
          </cell>
          <cell r="N42">
            <v>0</v>
          </cell>
          <cell r="T42">
            <v>0</v>
          </cell>
        </row>
        <row r="43">
          <cell r="H43">
            <v>2286.4630000000002</v>
          </cell>
          <cell r="N43">
            <v>0</v>
          </cell>
          <cell r="T43">
            <v>0</v>
          </cell>
        </row>
        <row r="45">
          <cell r="H45">
            <v>14109.22</v>
          </cell>
          <cell r="N45">
            <v>6.6300000000000008</v>
          </cell>
          <cell r="T45">
            <v>30.169999999999998</v>
          </cell>
        </row>
        <row r="46">
          <cell r="H46">
            <v>7265.36</v>
          </cell>
          <cell r="N46">
            <v>0</v>
          </cell>
          <cell r="T46">
            <v>7.9</v>
          </cell>
        </row>
        <row r="47">
          <cell r="H47">
            <v>12293.260000000002</v>
          </cell>
          <cell r="N47">
            <v>1.2999999999999998</v>
          </cell>
          <cell r="T47">
            <v>86.28</v>
          </cell>
        </row>
        <row r="48">
          <cell r="H48">
            <v>11090.192000000008</v>
          </cell>
          <cell r="N48">
            <v>0</v>
          </cell>
          <cell r="T48">
            <v>30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</sheetNames>
    <sheetDataSet>
      <sheetData sheetId="0"/>
      <sheetData sheetId="1">
        <row r="51">
          <cell r="C51">
            <v>171617.07800000001</v>
          </cell>
          <cell r="D51">
            <v>122.682</v>
          </cell>
          <cell r="F51">
            <v>12</v>
          </cell>
          <cell r="I51">
            <v>1888.4670000000001</v>
          </cell>
          <cell r="J51">
            <v>8.7139999999999986</v>
          </cell>
          <cell r="L51">
            <v>0</v>
          </cell>
          <cell r="O51">
            <v>3444.7420000000002</v>
          </cell>
          <cell r="P51">
            <v>85.14</v>
          </cell>
          <cell r="R51">
            <v>0</v>
          </cell>
        </row>
      </sheetData>
      <sheetData sheetId="2">
        <row r="51">
          <cell r="D51">
            <v>66.414999999999992</v>
          </cell>
          <cell r="F51">
            <v>76.61</v>
          </cell>
          <cell r="J51">
            <v>8.8350000000000009</v>
          </cell>
          <cell r="L51">
            <v>0</v>
          </cell>
          <cell r="P51">
            <v>78.260000000000005</v>
          </cell>
          <cell r="R51">
            <v>0</v>
          </cell>
        </row>
      </sheetData>
      <sheetData sheetId="3">
        <row r="51">
          <cell r="D51">
            <v>122.70000000000002</v>
          </cell>
          <cell r="F51">
            <v>427.26</v>
          </cell>
          <cell r="J51">
            <v>8.57</v>
          </cell>
          <cell r="L51">
            <v>16.829999999999998</v>
          </cell>
          <cell r="P51">
            <v>490.61</v>
          </cell>
          <cell r="R51">
            <v>5.72</v>
          </cell>
        </row>
      </sheetData>
      <sheetData sheetId="4">
        <row r="51">
          <cell r="D51">
            <v>142.06</v>
          </cell>
          <cell r="F51">
            <v>29.21</v>
          </cell>
          <cell r="J51">
            <v>49.935000000000002</v>
          </cell>
          <cell r="L51">
            <v>0</v>
          </cell>
          <cell r="P51">
            <v>107.9</v>
          </cell>
          <cell r="R51">
            <v>0</v>
          </cell>
        </row>
      </sheetData>
      <sheetData sheetId="5">
        <row r="51">
          <cell r="D51">
            <v>157.23400000000001</v>
          </cell>
          <cell r="F51">
            <v>17.440000000000001</v>
          </cell>
          <cell r="J51">
            <v>4.79</v>
          </cell>
          <cell r="L51">
            <v>0</v>
          </cell>
          <cell r="P51">
            <v>106.952</v>
          </cell>
          <cell r="R51">
            <v>113.24</v>
          </cell>
        </row>
      </sheetData>
      <sheetData sheetId="6">
        <row r="51">
          <cell r="D51">
            <v>226.97100000000003</v>
          </cell>
          <cell r="F51">
            <v>14.02</v>
          </cell>
          <cell r="J51">
            <v>26.269000000000002</v>
          </cell>
          <cell r="L51">
            <v>0</v>
          </cell>
          <cell r="P51">
            <v>34.33</v>
          </cell>
          <cell r="R51">
            <v>23.25</v>
          </cell>
        </row>
      </sheetData>
      <sheetData sheetId="7">
        <row r="51">
          <cell r="D51">
            <v>151.91000000000003</v>
          </cell>
          <cell r="F51">
            <v>4.46</v>
          </cell>
          <cell r="J51">
            <v>22.116</v>
          </cell>
          <cell r="L51">
            <v>0</v>
          </cell>
          <cell r="P51">
            <v>2.2200000000000002</v>
          </cell>
          <cell r="R51">
            <v>0</v>
          </cell>
        </row>
      </sheetData>
      <sheetData sheetId="8">
        <row r="51">
          <cell r="D51">
            <v>237.53000000000003</v>
          </cell>
          <cell r="F51">
            <v>46.809999999999995</v>
          </cell>
          <cell r="J51">
            <v>18.240000000000002</v>
          </cell>
          <cell r="L51">
            <v>0</v>
          </cell>
          <cell r="P51">
            <v>6.1400000000000006</v>
          </cell>
          <cell r="R5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topLeftCell="M1" zoomScale="50" zoomScaleNormal="50" zoomScaleSheetLayoutView="25" workbookViewId="0">
      <pane ySplit="6" topLeftCell="A43" activePane="bottomLeft" state="frozen"/>
      <selection pane="bottomLeft" activeCell="A7" sqref="A7:XFD7"/>
    </sheetView>
  </sheetViews>
  <sheetFormatPr defaultRowHeight="27.75"/>
  <cols>
    <col min="1" max="1" width="16.7109375" style="2" customWidth="1"/>
    <col min="2" max="2" width="42.7109375" style="34" customWidth="1"/>
    <col min="3" max="3" width="36.5703125" style="2" customWidth="1"/>
    <col min="4" max="4" width="28.140625" style="2" customWidth="1"/>
    <col min="5" max="5" width="40.28515625" style="2" customWidth="1"/>
    <col min="6" max="6" width="32.42578125" style="2" customWidth="1"/>
    <col min="7" max="7" width="28.140625" style="2" customWidth="1"/>
    <col min="8" max="8" width="41.85546875" style="2" customWidth="1"/>
    <col min="9" max="9" width="29.5703125" style="2" customWidth="1"/>
    <col min="10" max="10" width="39.42578125" style="2" customWidth="1"/>
    <col min="11" max="11" width="28.140625" style="2" customWidth="1"/>
    <col min="12" max="12" width="36.7109375" style="2" customWidth="1"/>
    <col min="13" max="13" width="30.140625" style="2" customWidth="1"/>
    <col min="14" max="14" width="28.140625" style="2" customWidth="1"/>
    <col min="15" max="15" width="47.28515625" style="4" customWidth="1"/>
    <col min="16" max="16" width="32.7109375" style="2" customWidth="1"/>
    <col min="17" max="17" width="34.5703125" style="2" customWidth="1"/>
    <col min="18" max="18" width="36" style="2" customWidth="1"/>
    <col min="19" max="19" width="28.140625" style="5" customWidth="1"/>
    <col min="20" max="20" width="28.140625" style="2" customWidth="1"/>
    <col min="21" max="21" width="36.7109375" style="4" customWidth="1"/>
    <col min="22" max="24" width="26" style="4" customWidth="1"/>
    <col min="25" max="16384" width="9.140625" style="2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"/>
      <c r="W1" s="1"/>
      <c r="X1" s="1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"/>
      <c r="W2" s="1"/>
      <c r="X2" s="1"/>
    </row>
    <row r="3" spans="1:184" ht="35.25" customHeight="1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"/>
      <c r="W3" s="1"/>
      <c r="X3" s="1"/>
    </row>
    <row r="4" spans="1:184" s="5" customFormat="1" ht="32.25" customHeight="1">
      <c r="A4" s="179" t="s">
        <v>2</v>
      </c>
      <c r="B4" s="179" t="s">
        <v>3</v>
      </c>
      <c r="C4" s="181" t="s">
        <v>4</v>
      </c>
      <c r="D4" s="181"/>
      <c r="E4" s="181"/>
      <c r="F4" s="181"/>
      <c r="G4" s="181"/>
      <c r="H4" s="181"/>
      <c r="I4" s="181" t="s">
        <v>5</v>
      </c>
      <c r="J4" s="182"/>
      <c r="K4" s="182"/>
      <c r="L4" s="182"/>
      <c r="M4" s="182"/>
      <c r="N4" s="182"/>
      <c r="O4" s="181" t="s">
        <v>6</v>
      </c>
      <c r="P4" s="182"/>
      <c r="Q4" s="182"/>
      <c r="R4" s="182"/>
      <c r="S4" s="182"/>
      <c r="T4" s="182"/>
      <c r="U4" s="3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</row>
    <row r="5" spans="1:184" s="5" customFormat="1" ht="41.25" customHeight="1">
      <c r="A5" s="179"/>
      <c r="B5" s="179"/>
      <c r="C5" s="179" t="s">
        <v>7</v>
      </c>
      <c r="D5" s="179" t="s">
        <v>8</v>
      </c>
      <c r="E5" s="179"/>
      <c r="F5" s="179" t="s">
        <v>9</v>
      </c>
      <c r="G5" s="179"/>
      <c r="H5" s="179" t="s">
        <v>10</v>
      </c>
      <c r="I5" s="179" t="s">
        <v>7</v>
      </c>
      <c r="J5" s="179" t="s">
        <v>8</v>
      </c>
      <c r="K5" s="179"/>
      <c r="L5" s="179" t="s">
        <v>9</v>
      </c>
      <c r="M5" s="179"/>
      <c r="N5" s="179" t="s">
        <v>10</v>
      </c>
      <c r="O5" s="179" t="s">
        <v>11</v>
      </c>
      <c r="P5" s="179" t="s">
        <v>8</v>
      </c>
      <c r="Q5" s="179"/>
      <c r="R5" s="179" t="s">
        <v>9</v>
      </c>
      <c r="S5" s="179"/>
      <c r="T5" s="179" t="s">
        <v>10</v>
      </c>
      <c r="U5" s="179" t="s">
        <v>12</v>
      </c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</row>
    <row r="6" spans="1:184" s="5" customFormat="1" ht="60" customHeight="1">
      <c r="A6" s="179"/>
      <c r="B6" s="179"/>
      <c r="C6" s="179"/>
      <c r="D6" s="6" t="s">
        <v>13</v>
      </c>
      <c r="E6" s="6" t="s">
        <v>14</v>
      </c>
      <c r="F6" s="6" t="s">
        <v>13</v>
      </c>
      <c r="G6" s="6" t="s">
        <v>14</v>
      </c>
      <c r="H6" s="179"/>
      <c r="I6" s="179"/>
      <c r="J6" s="7" t="s">
        <v>13</v>
      </c>
      <c r="K6" s="6" t="s">
        <v>14</v>
      </c>
      <c r="L6" s="6" t="s">
        <v>13</v>
      </c>
      <c r="M6" s="6" t="s">
        <v>14</v>
      </c>
      <c r="N6" s="179"/>
      <c r="O6" s="179"/>
      <c r="P6" s="6" t="s">
        <v>13</v>
      </c>
      <c r="Q6" s="6" t="s">
        <v>14</v>
      </c>
      <c r="R6" s="6" t="s">
        <v>13</v>
      </c>
      <c r="S6" s="6" t="s">
        <v>14</v>
      </c>
      <c r="T6" s="179"/>
      <c r="U6" s="179"/>
      <c r="V6" s="1"/>
      <c r="W6" s="1"/>
      <c r="X6" s="1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</row>
    <row r="7" spans="1:184" ht="42.75" customHeight="1">
      <c r="A7" s="8">
        <v>1</v>
      </c>
      <c r="B7" s="9" t="s">
        <v>15</v>
      </c>
      <c r="C7" s="10">
        <f>'[1]feb 2021'!H7</f>
        <v>2176.6200000000008</v>
      </c>
      <c r="D7" s="10">
        <v>0</v>
      </c>
      <c r="E7" s="10">
        <f>'[1]feb 2021'!E7+'March 2021'!D7</f>
        <v>0.9</v>
      </c>
      <c r="F7" s="10">
        <v>0</v>
      </c>
      <c r="G7" s="10">
        <f>'[1]feb 2021'!G7+'March 2021'!F7</f>
        <v>14.58</v>
      </c>
      <c r="H7" s="10">
        <f>C7+(D7-F7)</f>
        <v>2176.6200000000008</v>
      </c>
      <c r="I7" s="10">
        <f>'[1]feb 2021'!N7</f>
        <v>297.15999999999997</v>
      </c>
      <c r="J7" s="10">
        <v>0.21</v>
      </c>
      <c r="K7" s="10">
        <f>'[1]feb 2021'!K7+'March 2021'!J7</f>
        <v>1.49</v>
      </c>
      <c r="L7" s="10">
        <v>0</v>
      </c>
      <c r="M7" s="10">
        <f>'[1]feb 2021'!M7+'March 2021'!L7</f>
        <v>0</v>
      </c>
      <c r="N7" s="10">
        <f>I7+J7-L7</f>
        <v>297.36999999999995</v>
      </c>
      <c r="O7" s="11">
        <f>'[1]feb 2021'!T7</f>
        <v>207.91000000000005</v>
      </c>
      <c r="P7" s="10">
        <v>0</v>
      </c>
      <c r="Q7" s="10">
        <f>'[1]feb 2021'!Q7+'March 2021'!P7</f>
        <v>10.28</v>
      </c>
      <c r="R7" s="10">
        <v>0</v>
      </c>
      <c r="S7" s="10">
        <f>'[1]feb 2021'!S7+'March 2021'!R7</f>
        <v>0</v>
      </c>
      <c r="T7" s="11">
        <f>O7+P7-R7</f>
        <v>207.91000000000005</v>
      </c>
      <c r="U7" s="11">
        <f>H7+N7+T7</f>
        <v>2681.9000000000005</v>
      </c>
      <c r="V7" s="12"/>
      <c r="W7" s="12"/>
      <c r="X7" s="12"/>
    </row>
    <row r="8" spans="1:184" ht="42.75" customHeight="1">
      <c r="A8" s="8">
        <v>2</v>
      </c>
      <c r="B8" s="9" t="s">
        <v>16</v>
      </c>
      <c r="C8" s="10">
        <f>'[1]feb 2021'!H8</f>
        <v>10.295</v>
      </c>
      <c r="D8" s="10">
        <v>0.03</v>
      </c>
      <c r="E8" s="10">
        <f>'[1]feb 2021'!E8+'March 2021'!D8</f>
        <v>2.6449999999999996</v>
      </c>
      <c r="F8" s="10">
        <v>0</v>
      </c>
      <c r="G8" s="10">
        <f>'[1]feb 2021'!G8+'March 2021'!F8</f>
        <v>0</v>
      </c>
      <c r="H8" s="10">
        <f t="shared" ref="H8:H48" si="0">C8+(D8-F8)</f>
        <v>10.324999999999999</v>
      </c>
      <c r="I8" s="10">
        <f>'[1]feb 2021'!N8</f>
        <v>30.777000000000001</v>
      </c>
      <c r="J8" s="10">
        <v>0.503</v>
      </c>
      <c r="K8" s="10">
        <f>'[1]feb 2021'!K8+'March 2021'!J8</f>
        <v>8.51</v>
      </c>
      <c r="L8" s="10">
        <v>0</v>
      </c>
      <c r="M8" s="10">
        <f>'[1]feb 2021'!M8+'March 2021'!L8</f>
        <v>0</v>
      </c>
      <c r="N8" s="10">
        <f t="shared" ref="N8:N48" si="1">I8+J8-L8</f>
        <v>31.28</v>
      </c>
      <c r="O8" s="11">
        <f>'[1]feb 2021'!T8</f>
        <v>164.56</v>
      </c>
      <c r="P8" s="10">
        <v>0</v>
      </c>
      <c r="Q8" s="10">
        <f>'[1]feb 2021'!Q8+'March 2021'!P8</f>
        <v>0.06</v>
      </c>
      <c r="R8" s="10">
        <v>0</v>
      </c>
      <c r="S8" s="10">
        <f>'[1]feb 2021'!S8+'March 2021'!R8</f>
        <v>0</v>
      </c>
      <c r="T8" s="11">
        <f t="shared" ref="T8:T48" si="2">O8+P8-R8</f>
        <v>164.56</v>
      </c>
      <c r="U8" s="11">
        <f t="shared" ref="U8:U48" si="3">H8+N8+T8</f>
        <v>206.16500000000002</v>
      </c>
      <c r="V8" s="12"/>
      <c r="W8" s="12"/>
      <c r="X8" s="12"/>
    </row>
    <row r="9" spans="1:184" ht="42.75" customHeight="1">
      <c r="A9" s="8">
        <v>3</v>
      </c>
      <c r="B9" s="9" t="s">
        <v>17</v>
      </c>
      <c r="C9" s="10">
        <f>'[1]feb 2021'!H9</f>
        <v>1250.3299999999997</v>
      </c>
      <c r="D9" s="10">
        <v>0</v>
      </c>
      <c r="E9" s="10">
        <f>'[1]feb 2021'!E9+'March 2021'!D9</f>
        <v>0</v>
      </c>
      <c r="F9" s="10">
        <v>0</v>
      </c>
      <c r="G9" s="10">
        <f>'[1]feb 2021'!G9+'March 2021'!F9</f>
        <v>56.8</v>
      </c>
      <c r="H9" s="10">
        <f t="shared" si="0"/>
        <v>1250.3299999999997</v>
      </c>
      <c r="I9" s="10">
        <f>'[1]feb 2021'!N9</f>
        <v>148.41400000000004</v>
      </c>
      <c r="J9" s="10">
        <v>0.6</v>
      </c>
      <c r="K9" s="10">
        <f>'[1]feb 2021'!K9+'March 2021'!J9</f>
        <v>7.4309999999999992</v>
      </c>
      <c r="L9" s="10">
        <v>0</v>
      </c>
      <c r="M9" s="10">
        <f>'[1]feb 2021'!M9+'March 2021'!L9</f>
        <v>0</v>
      </c>
      <c r="N9" s="10">
        <f t="shared" si="1"/>
        <v>149.01400000000004</v>
      </c>
      <c r="O9" s="11">
        <f>'[1]feb 2021'!T9</f>
        <v>141.44</v>
      </c>
      <c r="P9" s="10">
        <v>0</v>
      </c>
      <c r="Q9" s="10">
        <f>'[1]feb 2021'!Q9+'March 2021'!P9</f>
        <v>113.04000000000002</v>
      </c>
      <c r="R9" s="10">
        <v>0</v>
      </c>
      <c r="S9" s="10">
        <f>'[1]feb 2021'!S9+'March 2021'!R9</f>
        <v>0</v>
      </c>
      <c r="T9" s="11">
        <f t="shared" si="2"/>
        <v>141.44</v>
      </c>
      <c r="U9" s="11">
        <f t="shared" si="3"/>
        <v>1540.7839999999999</v>
      </c>
      <c r="V9" s="12"/>
      <c r="W9" s="12"/>
      <c r="X9" s="12"/>
    </row>
    <row r="10" spans="1:184" ht="42.75" customHeight="1">
      <c r="A10" s="8">
        <v>4</v>
      </c>
      <c r="B10" s="13" t="s">
        <v>18</v>
      </c>
      <c r="C10" s="10">
        <f>'[1]feb 2021'!H10</f>
        <v>183.93</v>
      </c>
      <c r="D10" s="10">
        <v>0</v>
      </c>
      <c r="E10" s="10">
        <f>'[1]feb 2021'!E10+'March 2021'!D10</f>
        <v>0</v>
      </c>
      <c r="F10" s="10">
        <v>0</v>
      </c>
      <c r="G10" s="10">
        <f>'[1]feb 2021'!G10+'March 2021'!F10</f>
        <v>0</v>
      </c>
      <c r="H10" s="10">
        <f t="shared" si="0"/>
        <v>183.93</v>
      </c>
      <c r="I10" s="10">
        <f>'[1]feb 2021'!N10</f>
        <v>160.91000000000003</v>
      </c>
      <c r="J10" s="10">
        <v>0.86499999999999999</v>
      </c>
      <c r="K10" s="10">
        <f>'[1]feb 2021'!K10+'March 2021'!J10</f>
        <v>2.375</v>
      </c>
      <c r="L10" s="10">
        <v>0</v>
      </c>
      <c r="M10" s="10">
        <f>'[1]feb 2021'!M10+'March 2021'!L10</f>
        <v>0</v>
      </c>
      <c r="N10" s="10">
        <f t="shared" si="1"/>
        <v>161.77500000000003</v>
      </c>
      <c r="O10" s="11">
        <f>'[1]feb 2021'!T10</f>
        <v>409.47999999999996</v>
      </c>
      <c r="P10" s="10">
        <v>0</v>
      </c>
      <c r="Q10" s="10">
        <f>'[1]feb 2021'!Q10+'March 2021'!P10</f>
        <v>0.18</v>
      </c>
      <c r="R10" s="10">
        <v>0</v>
      </c>
      <c r="S10" s="10">
        <f>'[1]feb 2021'!S10+'March 2021'!R10</f>
        <v>0</v>
      </c>
      <c r="T10" s="11">
        <f t="shared" si="2"/>
        <v>409.47999999999996</v>
      </c>
      <c r="U10" s="11">
        <f t="shared" si="3"/>
        <v>755.18499999999995</v>
      </c>
      <c r="V10" s="12"/>
      <c r="W10" s="12"/>
      <c r="X10" s="12"/>
    </row>
    <row r="11" spans="1:184" s="18" customFormat="1" ht="42.75" customHeight="1">
      <c r="A11" s="14"/>
      <c r="B11" s="15" t="s">
        <v>19</v>
      </c>
      <c r="C11" s="16">
        <f>SUM(C7:C10)</f>
        <v>3621.1750000000006</v>
      </c>
      <c r="D11" s="16">
        <f t="shared" ref="D11:U11" si="4">SUM(D7:D10)</f>
        <v>0.03</v>
      </c>
      <c r="E11" s="16">
        <f t="shared" si="4"/>
        <v>3.5449999999999995</v>
      </c>
      <c r="F11" s="16">
        <f t="shared" si="4"/>
        <v>0</v>
      </c>
      <c r="G11" s="16">
        <f t="shared" si="4"/>
        <v>71.38</v>
      </c>
      <c r="H11" s="16">
        <f t="shared" si="4"/>
        <v>3621.2050000000004</v>
      </c>
      <c r="I11" s="16">
        <f t="shared" si="4"/>
        <v>637.26099999999997</v>
      </c>
      <c r="J11" s="16">
        <f t="shared" si="4"/>
        <v>2.1779999999999999</v>
      </c>
      <c r="K11" s="16">
        <f t="shared" si="4"/>
        <v>19.805999999999997</v>
      </c>
      <c r="L11" s="16">
        <f t="shared" si="4"/>
        <v>0</v>
      </c>
      <c r="M11" s="16">
        <f t="shared" si="4"/>
        <v>0</v>
      </c>
      <c r="N11" s="16">
        <f t="shared" si="4"/>
        <v>639.43900000000008</v>
      </c>
      <c r="O11" s="16">
        <f t="shared" si="4"/>
        <v>923.3900000000001</v>
      </c>
      <c r="P11" s="16">
        <f t="shared" si="4"/>
        <v>0</v>
      </c>
      <c r="Q11" s="16">
        <f t="shared" si="4"/>
        <v>123.56000000000003</v>
      </c>
      <c r="R11" s="16">
        <f t="shared" si="4"/>
        <v>0</v>
      </c>
      <c r="S11" s="16">
        <f t="shared" si="4"/>
        <v>0</v>
      </c>
      <c r="T11" s="16">
        <f t="shared" si="4"/>
        <v>923.3900000000001</v>
      </c>
      <c r="U11" s="16">
        <f t="shared" si="4"/>
        <v>5184.0339999999997</v>
      </c>
      <c r="V11" s="17"/>
      <c r="W11" s="17"/>
      <c r="X11" s="17"/>
    </row>
    <row r="12" spans="1:184" ht="42.75" customHeight="1">
      <c r="A12" s="8">
        <v>5</v>
      </c>
      <c r="B12" s="9" t="s">
        <v>20</v>
      </c>
      <c r="C12" s="10">
        <f>'[1]feb 2021'!H12</f>
        <v>1974.1999999999989</v>
      </c>
      <c r="D12" s="10">
        <v>0</v>
      </c>
      <c r="E12" s="10">
        <f>'[1]feb 2021'!E12+'March 2021'!D12</f>
        <v>0.04</v>
      </c>
      <c r="F12" s="10">
        <v>0</v>
      </c>
      <c r="G12" s="10">
        <f>'[1]feb 2021'!G12+'March 2021'!F12</f>
        <v>0</v>
      </c>
      <c r="H12" s="10">
        <f t="shared" si="0"/>
        <v>1974.1999999999989</v>
      </c>
      <c r="I12" s="10">
        <f>'[1]feb 2021'!N12</f>
        <v>122.07299999999998</v>
      </c>
      <c r="J12" s="10">
        <v>0.22</v>
      </c>
      <c r="K12" s="10">
        <f>'[1]feb 2021'!K12+'March 2021'!J12</f>
        <v>5.4499999999999993</v>
      </c>
      <c r="L12" s="10">
        <v>0</v>
      </c>
      <c r="M12" s="10">
        <f>'[1]feb 2021'!M12+'March 2021'!L12</f>
        <v>0</v>
      </c>
      <c r="N12" s="10">
        <f t="shared" si="1"/>
        <v>122.29299999999998</v>
      </c>
      <c r="O12" s="11">
        <f>'[1]feb 2021'!T12</f>
        <v>248.64</v>
      </c>
      <c r="P12" s="10">
        <v>0</v>
      </c>
      <c r="Q12" s="10">
        <f>'[1]feb 2021'!Q12+'March 2021'!P12</f>
        <v>0</v>
      </c>
      <c r="R12" s="10">
        <v>0</v>
      </c>
      <c r="S12" s="10">
        <f>'[1]feb 2021'!S12+'March 2021'!R12</f>
        <v>0</v>
      </c>
      <c r="T12" s="11">
        <f t="shared" si="2"/>
        <v>248.64</v>
      </c>
      <c r="U12" s="11">
        <f t="shared" si="3"/>
        <v>2345.1329999999989</v>
      </c>
      <c r="V12" s="12"/>
      <c r="W12" s="12"/>
      <c r="X12" s="12"/>
    </row>
    <row r="13" spans="1:184" ht="42.75" customHeight="1">
      <c r="A13" s="8">
        <v>6</v>
      </c>
      <c r="B13" s="9" t="s">
        <v>21</v>
      </c>
      <c r="C13" s="10">
        <f>'[1]feb 2021'!H13</f>
        <v>1014.7699999999998</v>
      </c>
      <c r="D13" s="10">
        <v>0</v>
      </c>
      <c r="E13" s="10">
        <f>'[1]feb 2021'!E13+'March 2021'!D13</f>
        <v>0</v>
      </c>
      <c r="F13" s="10">
        <v>0</v>
      </c>
      <c r="G13" s="10">
        <f>'[1]feb 2021'!G13+'March 2021'!F13</f>
        <v>0</v>
      </c>
      <c r="H13" s="10">
        <f t="shared" si="0"/>
        <v>1014.7699999999998</v>
      </c>
      <c r="I13" s="10">
        <f>'[1]feb 2021'!N13</f>
        <v>139.88400000000004</v>
      </c>
      <c r="J13" s="10">
        <v>1.05</v>
      </c>
      <c r="K13" s="10">
        <f>'[1]feb 2021'!K13+'March 2021'!J13</f>
        <v>7.4300000000000006</v>
      </c>
      <c r="L13" s="10">
        <v>0</v>
      </c>
      <c r="M13" s="10">
        <f>'[1]feb 2021'!M13+'March 2021'!L13</f>
        <v>0</v>
      </c>
      <c r="N13" s="10">
        <f t="shared" si="1"/>
        <v>140.93400000000005</v>
      </c>
      <c r="O13" s="11">
        <f>'[1]feb 2021'!T13</f>
        <v>85.32</v>
      </c>
      <c r="P13" s="10">
        <v>0</v>
      </c>
      <c r="Q13" s="10">
        <f>'[1]feb 2021'!Q13+'March 2021'!P13</f>
        <v>3.19</v>
      </c>
      <c r="R13" s="10">
        <v>0</v>
      </c>
      <c r="S13" s="10">
        <f>'[1]feb 2021'!S13+'March 2021'!R13</f>
        <v>0</v>
      </c>
      <c r="T13" s="11">
        <f t="shared" si="2"/>
        <v>85.32</v>
      </c>
      <c r="U13" s="11">
        <f t="shared" si="3"/>
        <v>1241.0239999999997</v>
      </c>
      <c r="V13" s="12"/>
      <c r="W13" s="12"/>
      <c r="X13" s="12"/>
    </row>
    <row r="14" spans="1:184" ht="42.75" customHeight="1">
      <c r="A14" s="8">
        <v>7</v>
      </c>
      <c r="B14" s="9" t="s">
        <v>22</v>
      </c>
      <c r="C14" s="10">
        <f>'[1]feb 2021'!H14</f>
        <v>2182.1799999999994</v>
      </c>
      <c r="D14" s="10">
        <v>0</v>
      </c>
      <c r="E14" s="10">
        <f>'[1]feb 2021'!E14+'March 2021'!D14</f>
        <v>0</v>
      </c>
      <c r="F14" s="10">
        <v>0</v>
      </c>
      <c r="G14" s="10">
        <f>'[1]feb 2021'!G14+'March 2021'!F14</f>
        <v>227.29</v>
      </c>
      <c r="H14" s="10">
        <f t="shared" si="0"/>
        <v>2182.1799999999994</v>
      </c>
      <c r="I14" s="10">
        <f>'[1]feb 2021'!N14</f>
        <v>188.67699999999996</v>
      </c>
      <c r="J14" s="10">
        <v>3.3</v>
      </c>
      <c r="K14" s="10">
        <f>'[1]feb 2021'!K14+'March 2021'!J14</f>
        <v>17.25</v>
      </c>
      <c r="L14" s="10">
        <v>0</v>
      </c>
      <c r="M14" s="10">
        <f>'[1]feb 2021'!M14+'March 2021'!L14</f>
        <v>0</v>
      </c>
      <c r="N14" s="10">
        <f t="shared" si="1"/>
        <v>191.97699999999998</v>
      </c>
      <c r="O14" s="11">
        <f>'[1]feb 2021'!T14</f>
        <v>317.96999999999997</v>
      </c>
      <c r="P14" s="10">
        <v>0.19</v>
      </c>
      <c r="Q14" s="10">
        <f>'[1]feb 2021'!Q14+'March 2021'!P14</f>
        <v>227.98</v>
      </c>
      <c r="R14" s="10">
        <v>0</v>
      </c>
      <c r="S14" s="10">
        <f>'[1]feb 2021'!S14+'March 2021'!R14</f>
        <v>65</v>
      </c>
      <c r="T14" s="11">
        <f t="shared" si="2"/>
        <v>318.15999999999997</v>
      </c>
      <c r="U14" s="11">
        <f t="shared" si="3"/>
        <v>2692.3169999999991</v>
      </c>
      <c r="V14" s="12"/>
      <c r="W14" s="12"/>
      <c r="X14" s="12"/>
    </row>
    <row r="15" spans="1:184" s="18" customFormat="1" ht="42.75" customHeight="1">
      <c r="A15" s="14" t="s">
        <v>23</v>
      </c>
      <c r="B15" s="15" t="s">
        <v>24</v>
      </c>
      <c r="C15" s="16">
        <f>SUM(C12:C14)</f>
        <v>5171.1499999999978</v>
      </c>
      <c r="D15" s="16">
        <f t="shared" ref="D15:U15" si="5">SUM(D12:D14)</f>
        <v>0</v>
      </c>
      <c r="E15" s="16">
        <f t="shared" si="5"/>
        <v>0.04</v>
      </c>
      <c r="F15" s="16">
        <f t="shared" si="5"/>
        <v>0</v>
      </c>
      <c r="G15" s="16">
        <f t="shared" si="5"/>
        <v>227.29</v>
      </c>
      <c r="H15" s="16">
        <f t="shared" si="5"/>
        <v>5171.1499999999978</v>
      </c>
      <c r="I15" s="16">
        <f t="shared" si="5"/>
        <v>450.63399999999996</v>
      </c>
      <c r="J15" s="16">
        <f t="shared" si="5"/>
        <v>4.57</v>
      </c>
      <c r="K15" s="16">
        <f t="shared" si="5"/>
        <v>30.13</v>
      </c>
      <c r="L15" s="16">
        <f t="shared" si="5"/>
        <v>0</v>
      </c>
      <c r="M15" s="16">
        <f t="shared" si="5"/>
        <v>0</v>
      </c>
      <c r="N15" s="16">
        <f t="shared" si="5"/>
        <v>455.20400000000001</v>
      </c>
      <c r="O15" s="16">
        <f t="shared" si="5"/>
        <v>651.92999999999995</v>
      </c>
      <c r="P15" s="16">
        <f t="shared" si="5"/>
        <v>0.19</v>
      </c>
      <c r="Q15" s="16">
        <f t="shared" si="5"/>
        <v>231.17</v>
      </c>
      <c r="R15" s="16">
        <f t="shared" si="5"/>
        <v>0</v>
      </c>
      <c r="S15" s="16">
        <f t="shared" si="5"/>
        <v>65</v>
      </c>
      <c r="T15" s="16">
        <f t="shared" si="5"/>
        <v>652.11999999999989</v>
      </c>
      <c r="U15" s="16">
        <f t="shared" si="5"/>
        <v>6278.4739999999974</v>
      </c>
      <c r="V15" s="17"/>
      <c r="W15" s="17"/>
      <c r="X15" s="17"/>
    </row>
    <row r="16" spans="1:184" ht="42.75" customHeight="1">
      <c r="A16" s="8">
        <v>8</v>
      </c>
      <c r="B16" s="9" t="s">
        <v>25</v>
      </c>
      <c r="C16" s="10">
        <f>'[1]feb 2021'!H16</f>
        <v>1926.9809999999993</v>
      </c>
      <c r="D16" s="10">
        <v>3.0150000000000001</v>
      </c>
      <c r="E16" s="10">
        <f>'[1]feb 2021'!E16+'March 2021'!D16</f>
        <v>46.235000000000007</v>
      </c>
      <c r="F16" s="10">
        <v>12</v>
      </c>
      <c r="G16" s="10">
        <f>'[1]feb 2021'!G16+'March 2021'!F16</f>
        <v>14.855</v>
      </c>
      <c r="H16" s="10">
        <f t="shared" si="0"/>
        <v>1917.9959999999994</v>
      </c>
      <c r="I16" s="10">
        <f>'[1]feb 2021'!N16</f>
        <v>65.149000000000029</v>
      </c>
      <c r="J16" s="10">
        <v>0.33</v>
      </c>
      <c r="K16" s="10">
        <f>'[1]feb 2021'!K16+'March 2021'!J16</f>
        <v>1.7170000000000001</v>
      </c>
      <c r="L16" s="10">
        <v>0</v>
      </c>
      <c r="M16" s="10">
        <f>'[1]feb 2021'!M16+'March 2021'!L16</f>
        <v>0</v>
      </c>
      <c r="N16" s="10">
        <f t="shared" si="1"/>
        <v>65.479000000000028</v>
      </c>
      <c r="O16" s="11">
        <f>'[1]feb 2021'!T16</f>
        <v>63.669000000000004</v>
      </c>
      <c r="P16" s="10">
        <v>13.04</v>
      </c>
      <c r="Q16" s="10">
        <f>'[1]feb 2021'!Q16+'March 2021'!P16</f>
        <v>18.809999999999999</v>
      </c>
      <c r="R16" s="10">
        <v>0</v>
      </c>
      <c r="S16" s="10">
        <f>'[1]feb 2021'!S16+'March 2021'!R16</f>
        <v>0</v>
      </c>
      <c r="T16" s="11">
        <f t="shared" si="2"/>
        <v>76.709000000000003</v>
      </c>
      <c r="U16" s="11">
        <f t="shared" si="3"/>
        <v>2060.1839999999993</v>
      </c>
      <c r="V16" s="12"/>
      <c r="W16" s="12"/>
      <c r="X16" s="12"/>
    </row>
    <row r="17" spans="1:24" ht="57.75" customHeight="1">
      <c r="A17" s="8">
        <v>9</v>
      </c>
      <c r="B17" s="9" t="s">
        <v>26</v>
      </c>
      <c r="C17" s="10">
        <f>'[1]feb 2021'!H17</f>
        <v>734.11399999999981</v>
      </c>
      <c r="D17" s="10">
        <v>0</v>
      </c>
      <c r="E17" s="10">
        <f>'[1]feb 2021'!E17+'March 2021'!D17</f>
        <v>0.6</v>
      </c>
      <c r="F17" s="10">
        <v>0</v>
      </c>
      <c r="G17" s="10">
        <f>'[1]feb 2021'!G17+'March 2021'!F17</f>
        <v>52.036999999999999</v>
      </c>
      <c r="H17" s="10">
        <f t="shared" si="0"/>
        <v>734.11399999999981</v>
      </c>
      <c r="I17" s="10">
        <f>'[1]feb 2021'!N17</f>
        <v>22.243999999999993</v>
      </c>
      <c r="J17" s="10">
        <v>0.10299999999999999</v>
      </c>
      <c r="K17" s="10">
        <f>'[1]feb 2021'!K17+'March 2021'!J17</f>
        <v>1.2770000000000001</v>
      </c>
      <c r="L17" s="10">
        <v>0</v>
      </c>
      <c r="M17" s="10">
        <f>'[1]feb 2021'!M17+'March 2021'!L17</f>
        <v>0</v>
      </c>
      <c r="N17" s="10">
        <f t="shared" si="1"/>
        <v>22.346999999999994</v>
      </c>
      <c r="O17" s="11">
        <f>'[1]feb 2021'!T17</f>
        <v>358.03099999999995</v>
      </c>
      <c r="P17" s="10">
        <v>0</v>
      </c>
      <c r="Q17" s="10">
        <f>'[1]feb 2021'!Q17+'March 2021'!P17</f>
        <v>76.916000000000011</v>
      </c>
      <c r="R17" s="10">
        <v>0</v>
      </c>
      <c r="S17" s="10">
        <f>'[1]feb 2021'!S17+'March 2021'!R17</f>
        <v>0</v>
      </c>
      <c r="T17" s="11">
        <f t="shared" si="2"/>
        <v>358.03099999999995</v>
      </c>
      <c r="U17" s="11">
        <f t="shared" si="3"/>
        <v>1114.4919999999997</v>
      </c>
      <c r="V17" s="12"/>
      <c r="W17" s="12"/>
      <c r="X17" s="12"/>
    </row>
    <row r="18" spans="1:24" ht="42.75" customHeight="1">
      <c r="A18" s="8">
        <v>10</v>
      </c>
      <c r="B18" s="9" t="s">
        <v>27</v>
      </c>
      <c r="C18" s="10">
        <f>'[1]feb 2021'!H18</f>
        <v>826.90499999999952</v>
      </c>
      <c r="D18" s="10">
        <v>0.3</v>
      </c>
      <c r="E18" s="10">
        <f>'[1]feb 2021'!E18+'March 2021'!D18</f>
        <v>2.8</v>
      </c>
      <c r="F18" s="10">
        <v>0</v>
      </c>
      <c r="G18" s="10">
        <f>'[1]feb 2021'!G18+'March 2021'!F18</f>
        <v>0</v>
      </c>
      <c r="H18" s="10">
        <f t="shared" si="0"/>
        <v>827.20499999999947</v>
      </c>
      <c r="I18" s="10">
        <f>'[1]feb 2021'!N18</f>
        <v>36.024999999999991</v>
      </c>
      <c r="J18" s="10">
        <v>0.01</v>
      </c>
      <c r="K18" s="10">
        <f>'[1]feb 2021'!K18+'March 2021'!J18</f>
        <v>2.585999999999999</v>
      </c>
      <c r="L18" s="10">
        <v>0</v>
      </c>
      <c r="M18" s="10">
        <f>'[1]feb 2021'!M18+'March 2021'!L18</f>
        <v>0</v>
      </c>
      <c r="N18" s="10">
        <f t="shared" si="1"/>
        <v>36.034999999999989</v>
      </c>
      <c r="O18" s="11">
        <f>'[1]feb 2021'!T18</f>
        <v>59.058000000000007</v>
      </c>
      <c r="P18" s="10">
        <v>1.4</v>
      </c>
      <c r="Q18" s="10">
        <f>'[1]feb 2021'!Q18+'March 2021'!P18</f>
        <v>3.573</v>
      </c>
      <c r="R18" s="10">
        <v>0</v>
      </c>
      <c r="S18" s="10">
        <f>'[1]feb 2021'!S18+'March 2021'!R18</f>
        <v>0</v>
      </c>
      <c r="T18" s="11">
        <f t="shared" si="2"/>
        <v>60.458000000000006</v>
      </c>
      <c r="U18" s="11">
        <f t="shared" si="3"/>
        <v>923.69799999999941</v>
      </c>
      <c r="V18" s="12"/>
      <c r="W18" s="12"/>
      <c r="X18" s="12"/>
    </row>
    <row r="19" spans="1:24" s="18" customFormat="1" ht="42.75" customHeight="1">
      <c r="A19" s="14"/>
      <c r="B19" s="15" t="s">
        <v>28</v>
      </c>
      <c r="C19" s="16">
        <f>SUM(C16:C18)</f>
        <v>3487.9999999999991</v>
      </c>
      <c r="D19" s="16">
        <f t="shared" ref="D19:U19" si="6">SUM(D16:D18)</f>
        <v>3.3149999999999999</v>
      </c>
      <c r="E19" s="16">
        <f t="shared" si="6"/>
        <v>49.635000000000005</v>
      </c>
      <c r="F19" s="16">
        <f t="shared" si="6"/>
        <v>12</v>
      </c>
      <c r="G19" s="16">
        <f t="shared" si="6"/>
        <v>66.891999999999996</v>
      </c>
      <c r="H19" s="16">
        <f t="shared" si="6"/>
        <v>3479.3149999999987</v>
      </c>
      <c r="I19" s="16">
        <f t="shared" si="6"/>
        <v>123.41800000000002</v>
      </c>
      <c r="J19" s="16">
        <f t="shared" si="6"/>
        <v>0.443</v>
      </c>
      <c r="K19" s="16">
        <f t="shared" si="6"/>
        <v>5.5799999999999992</v>
      </c>
      <c r="L19" s="16">
        <f t="shared" si="6"/>
        <v>0</v>
      </c>
      <c r="M19" s="16">
        <f t="shared" si="6"/>
        <v>0</v>
      </c>
      <c r="N19" s="16">
        <f t="shared" si="6"/>
        <v>123.86100000000002</v>
      </c>
      <c r="O19" s="16">
        <f t="shared" si="6"/>
        <v>480.75799999999992</v>
      </c>
      <c r="P19" s="16">
        <f t="shared" si="6"/>
        <v>14.44</v>
      </c>
      <c r="Q19" s="16">
        <f t="shared" si="6"/>
        <v>99.299000000000007</v>
      </c>
      <c r="R19" s="16">
        <f t="shared" si="6"/>
        <v>0</v>
      </c>
      <c r="S19" s="16">
        <f t="shared" si="6"/>
        <v>0</v>
      </c>
      <c r="T19" s="16">
        <f t="shared" si="6"/>
        <v>495.19799999999998</v>
      </c>
      <c r="U19" s="16">
        <f t="shared" si="6"/>
        <v>4098.373999999998</v>
      </c>
      <c r="V19" s="17"/>
      <c r="W19" s="17"/>
      <c r="X19" s="17"/>
    </row>
    <row r="20" spans="1:24" ht="42.75" customHeight="1">
      <c r="A20" s="8">
        <v>11</v>
      </c>
      <c r="B20" s="9" t="s">
        <v>29</v>
      </c>
      <c r="C20" s="10">
        <f>'[1]feb 2021'!H20</f>
        <v>1535.4549999999997</v>
      </c>
      <c r="D20" s="10">
        <v>0.98499999999999999</v>
      </c>
      <c r="E20" s="10">
        <f>'[1]feb 2021'!E20+'March 2021'!D20</f>
        <v>8.48</v>
      </c>
      <c r="F20" s="10">
        <v>127.8</v>
      </c>
      <c r="G20" s="10">
        <f>'[1]feb 2021'!G20+'March 2021'!F20</f>
        <v>127.8</v>
      </c>
      <c r="H20" s="10">
        <f t="shared" si="0"/>
        <v>1408.6399999999996</v>
      </c>
      <c r="I20" s="10">
        <f>'[1]feb 2021'!N20</f>
        <v>144.404</v>
      </c>
      <c r="J20" s="10">
        <v>0.29099999999999998</v>
      </c>
      <c r="K20" s="10">
        <f>'[1]feb 2021'!K20+'March 2021'!J20</f>
        <v>4.9850000000000012</v>
      </c>
      <c r="L20" s="10">
        <v>0</v>
      </c>
      <c r="M20" s="10">
        <f>'[1]feb 2021'!M20+'March 2021'!L20</f>
        <v>0</v>
      </c>
      <c r="N20" s="10">
        <f t="shared" si="1"/>
        <v>144.69499999999999</v>
      </c>
      <c r="O20" s="11">
        <f>'[1]feb 2021'!T20</f>
        <v>209.74899999999997</v>
      </c>
      <c r="P20" s="10">
        <v>74.974999999999994</v>
      </c>
      <c r="Q20" s="10">
        <f>'[1]feb 2021'!Q20+'March 2021'!P20</f>
        <v>76.443999999999988</v>
      </c>
      <c r="R20" s="10">
        <v>0</v>
      </c>
      <c r="S20" s="10">
        <f>'[1]feb 2021'!S20+'March 2021'!R20</f>
        <v>0</v>
      </c>
      <c r="T20" s="11">
        <f t="shared" si="2"/>
        <v>284.72399999999993</v>
      </c>
      <c r="U20" s="11">
        <f t="shared" si="3"/>
        <v>1838.0589999999995</v>
      </c>
      <c r="V20" s="12"/>
      <c r="W20" s="12"/>
      <c r="X20" s="12"/>
    </row>
    <row r="21" spans="1:24" ht="42.75" customHeight="1">
      <c r="A21" s="8">
        <v>12</v>
      </c>
      <c r="B21" s="9" t="s">
        <v>30</v>
      </c>
      <c r="C21" s="10">
        <f>'[1]feb 2021'!H21</f>
        <v>898.61999999999989</v>
      </c>
      <c r="D21" s="10">
        <v>0</v>
      </c>
      <c r="E21" s="10">
        <f>'[1]feb 2021'!E21+'March 2021'!D21</f>
        <v>0.05</v>
      </c>
      <c r="F21" s="10">
        <v>0</v>
      </c>
      <c r="G21" s="10">
        <f>'[1]feb 2021'!G21+'March 2021'!F21</f>
        <v>0</v>
      </c>
      <c r="H21" s="10">
        <f t="shared" si="0"/>
        <v>898.61999999999989</v>
      </c>
      <c r="I21" s="10">
        <f>'[1]feb 2021'!N21</f>
        <v>46.292999999999999</v>
      </c>
      <c r="J21" s="10">
        <v>7.0000000000000007E-2</v>
      </c>
      <c r="K21" s="10">
        <f>'[1]feb 2021'!K21+'March 2021'!J21</f>
        <v>0.76</v>
      </c>
      <c r="L21" s="10">
        <v>0</v>
      </c>
      <c r="M21" s="10">
        <f>'[1]feb 2021'!M21+'March 2021'!L21</f>
        <v>0</v>
      </c>
      <c r="N21" s="10">
        <f t="shared" si="1"/>
        <v>46.363</v>
      </c>
      <c r="O21" s="11">
        <f>'[1]feb 2021'!T21</f>
        <v>151.93</v>
      </c>
      <c r="P21" s="10">
        <v>0</v>
      </c>
      <c r="Q21" s="10">
        <f>'[1]feb 2021'!Q21+'March 2021'!P21</f>
        <v>0</v>
      </c>
      <c r="R21" s="10">
        <v>0</v>
      </c>
      <c r="S21" s="10">
        <f>'[1]feb 2021'!S21+'March 2021'!R21</f>
        <v>0</v>
      </c>
      <c r="T21" s="11">
        <f t="shared" si="2"/>
        <v>151.93</v>
      </c>
      <c r="U21" s="11">
        <f t="shared" si="3"/>
        <v>1096.913</v>
      </c>
      <c r="V21" s="12"/>
      <c r="W21" s="12"/>
      <c r="X21" s="12"/>
    </row>
    <row r="22" spans="1:24" ht="42.75" customHeight="1">
      <c r="A22" s="8">
        <v>13</v>
      </c>
      <c r="B22" s="9" t="s">
        <v>31</v>
      </c>
      <c r="C22" s="10">
        <f>'[1]feb 2021'!H22</f>
        <v>599.49999999999989</v>
      </c>
      <c r="D22" s="10">
        <v>0.06</v>
      </c>
      <c r="E22" s="10">
        <f>'[1]feb 2021'!E22+'March 2021'!D22</f>
        <v>0.26</v>
      </c>
      <c r="F22" s="10">
        <v>0</v>
      </c>
      <c r="G22" s="10">
        <f>'[1]feb 2021'!G22+'March 2021'!F22</f>
        <v>177.95</v>
      </c>
      <c r="H22" s="10">
        <f t="shared" si="0"/>
        <v>599.55999999999983</v>
      </c>
      <c r="I22" s="10">
        <f>'[1]feb 2021'!N22</f>
        <v>27.100000000000005</v>
      </c>
      <c r="J22" s="10">
        <v>0.02</v>
      </c>
      <c r="K22" s="10">
        <f>'[1]feb 2021'!K22+'March 2021'!J22</f>
        <v>0.65000000000000013</v>
      </c>
      <c r="L22" s="10">
        <v>0</v>
      </c>
      <c r="M22" s="10">
        <f>'[1]feb 2021'!M22+'March 2021'!L22</f>
        <v>0</v>
      </c>
      <c r="N22" s="10">
        <f t="shared" si="1"/>
        <v>27.120000000000005</v>
      </c>
      <c r="O22" s="11">
        <f>'[1]feb 2021'!T22</f>
        <v>291.01</v>
      </c>
      <c r="P22" s="10">
        <v>0</v>
      </c>
      <c r="Q22" s="10">
        <f>'[1]feb 2021'!Q22+'March 2021'!P22</f>
        <v>166.91</v>
      </c>
      <c r="R22" s="10">
        <v>0</v>
      </c>
      <c r="S22" s="10">
        <f>'[1]feb 2021'!S22+'March 2021'!R22</f>
        <v>0</v>
      </c>
      <c r="T22" s="11">
        <f t="shared" si="2"/>
        <v>291.01</v>
      </c>
      <c r="U22" s="11">
        <f t="shared" si="3"/>
        <v>917.68999999999983</v>
      </c>
      <c r="V22" s="12"/>
      <c r="W22" s="12"/>
      <c r="X22" s="12"/>
    </row>
    <row r="23" spans="1:24" ht="42.75" customHeight="1">
      <c r="A23" s="8">
        <v>14</v>
      </c>
      <c r="B23" s="9" t="s">
        <v>32</v>
      </c>
      <c r="C23" s="10">
        <f>'[1]feb 2021'!H23</f>
        <v>1155.7550000000001</v>
      </c>
      <c r="D23" s="10">
        <v>1.331</v>
      </c>
      <c r="E23" s="10">
        <f>'[1]feb 2021'!E23+'March 2021'!D23</f>
        <v>28.565999999999999</v>
      </c>
      <c r="F23" s="10">
        <v>0</v>
      </c>
      <c r="G23" s="10">
        <f>'[1]feb 2021'!G23+'March 2021'!F23</f>
        <v>0</v>
      </c>
      <c r="H23" s="10">
        <f t="shared" si="0"/>
        <v>1157.086</v>
      </c>
      <c r="I23" s="10">
        <f>'[1]feb 2021'!N23</f>
        <v>10.169999999999996</v>
      </c>
      <c r="J23" s="10">
        <v>0</v>
      </c>
      <c r="K23" s="10">
        <f>'[1]feb 2021'!K23+'March 2021'!J23</f>
        <v>1.0900000000000001</v>
      </c>
      <c r="L23" s="10">
        <v>0</v>
      </c>
      <c r="M23" s="10">
        <f>'[1]feb 2021'!M23+'March 2021'!L23</f>
        <v>0</v>
      </c>
      <c r="N23" s="10">
        <f t="shared" si="1"/>
        <v>10.169999999999996</v>
      </c>
      <c r="O23" s="11">
        <f>'[1]feb 2021'!T23</f>
        <v>145.48999999999998</v>
      </c>
      <c r="P23" s="10">
        <v>0.08</v>
      </c>
      <c r="Q23" s="10">
        <f>'[1]feb 2021'!Q23+'March 2021'!P23</f>
        <v>0.8</v>
      </c>
      <c r="R23" s="10">
        <v>0</v>
      </c>
      <c r="S23" s="10">
        <f>'[1]feb 2021'!S23+'March 2021'!R23</f>
        <v>0</v>
      </c>
      <c r="T23" s="11">
        <f t="shared" si="2"/>
        <v>145.57</v>
      </c>
      <c r="U23" s="11">
        <f t="shared" si="3"/>
        <v>1312.826</v>
      </c>
      <c r="V23" s="12"/>
      <c r="W23" s="12"/>
      <c r="X23" s="12"/>
    </row>
    <row r="24" spans="1:24" s="18" customFormat="1" ht="42.75" customHeight="1">
      <c r="A24" s="14"/>
      <c r="B24" s="15" t="s">
        <v>33</v>
      </c>
      <c r="C24" s="16">
        <f>SUM(C20:C23)</f>
        <v>4189.33</v>
      </c>
      <c r="D24" s="16">
        <f t="shared" ref="D24:U24" si="7">SUM(D20:D23)</f>
        <v>2.3759999999999999</v>
      </c>
      <c r="E24" s="16">
        <f t="shared" si="7"/>
        <v>37.356000000000002</v>
      </c>
      <c r="F24" s="16">
        <f t="shared" si="7"/>
        <v>127.8</v>
      </c>
      <c r="G24" s="16">
        <f t="shared" si="7"/>
        <v>305.75</v>
      </c>
      <c r="H24" s="16">
        <f t="shared" si="7"/>
        <v>4063.905999999999</v>
      </c>
      <c r="I24" s="16">
        <f t="shared" si="7"/>
        <v>227.96699999999998</v>
      </c>
      <c r="J24" s="16">
        <f t="shared" si="7"/>
        <v>0.38100000000000001</v>
      </c>
      <c r="K24" s="16">
        <f t="shared" si="7"/>
        <v>7.4850000000000012</v>
      </c>
      <c r="L24" s="16">
        <f t="shared" si="7"/>
        <v>0</v>
      </c>
      <c r="M24" s="16">
        <f t="shared" si="7"/>
        <v>0</v>
      </c>
      <c r="N24" s="16">
        <f t="shared" si="7"/>
        <v>228.34799999999998</v>
      </c>
      <c r="O24" s="16">
        <f t="shared" si="7"/>
        <v>798.17899999999997</v>
      </c>
      <c r="P24" s="16">
        <f t="shared" si="7"/>
        <v>75.054999999999993</v>
      </c>
      <c r="Q24" s="16">
        <f t="shared" si="7"/>
        <v>244.154</v>
      </c>
      <c r="R24" s="16">
        <f t="shared" si="7"/>
        <v>0</v>
      </c>
      <c r="S24" s="16">
        <f t="shared" si="7"/>
        <v>0</v>
      </c>
      <c r="T24" s="16">
        <f t="shared" si="7"/>
        <v>873.23399999999992</v>
      </c>
      <c r="U24" s="16">
        <f t="shared" si="7"/>
        <v>5165.4879999999994</v>
      </c>
      <c r="V24" s="17"/>
      <c r="W24" s="17"/>
      <c r="X24" s="17"/>
    </row>
    <row r="25" spans="1:24" s="18" customFormat="1" ht="42.75" customHeight="1">
      <c r="A25" s="14"/>
      <c r="B25" s="15" t="s">
        <v>34</v>
      </c>
      <c r="C25" s="16">
        <f>C24+C19+C15+C11</f>
        <v>16469.654999999995</v>
      </c>
      <c r="D25" s="16">
        <f t="shared" ref="D25:U25" si="8">D24+D19+D15+D11</f>
        <v>5.7210000000000001</v>
      </c>
      <c r="E25" s="16">
        <f t="shared" si="8"/>
        <v>90.576000000000022</v>
      </c>
      <c r="F25" s="16">
        <f t="shared" si="8"/>
        <v>139.80000000000001</v>
      </c>
      <c r="G25" s="16">
        <f t="shared" si="8"/>
        <v>671.31200000000001</v>
      </c>
      <c r="H25" s="16">
        <f t="shared" si="8"/>
        <v>16335.575999999995</v>
      </c>
      <c r="I25" s="16">
        <f t="shared" si="8"/>
        <v>1439.28</v>
      </c>
      <c r="J25" s="16">
        <f t="shared" si="8"/>
        <v>7.5720000000000001</v>
      </c>
      <c r="K25" s="16">
        <f t="shared" si="8"/>
        <v>63.000999999999998</v>
      </c>
      <c r="L25" s="16">
        <f t="shared" si="8"/>
        <v>0</v>
      </c>
      <c r="M25" s="16">
        <f t="shared" si="8"/>
        <v>0</v>
      </c>
      <c r="N25" s="16">
        <f t="shared" si="8"/>
        <v>1446.8520000000001</v>
      </c>
      <c r="O25" s="16">
        <f t="shared" si="8"/>
        <v>2854.2569999999996</v>
      </c>
      <c r="P25" s="16">
        <f t="shared" si="8"/>
        <v>89.684999999999988</v>
      </c>
      <c r="Q25" s="16">
        <f t="shared" si="8"/>
        <v>698.18299999999999</v>
      </c>
      <c r="R25" s="16">
        <f t="shared" si="8"/>
        <v>0</v>
      </c>
      <c r="S25" s="16">
        <f t="shared" si="8"/>
        <v>65</v>
      </c>
      <c r="T25" s="16">
        <f t="shared" si="8"/>
        <v>2943.942</v>
      </c>
      <c r="U25" s="16">
        <f t="shared" si="8"/>
        <v>20726.369999999995</v>
      </c>
      <c r="V25" s="17"/>
      <c r="W25" s="17"/>
      <c r="X25" s="17"/>
    </row>
    <row r="26" spans="1:24" ht="42.75" customHeight="1">
      <c r="A26" s="8">
        <v>15</v>
      </c>
      <c r="B26" s="9" t="s">
        <v>35</v>
      </c>
      <c r="C26" s="10">
        <f>'[1]feb 2021'!H26</f>
        <v>11564.802</v>
      </c>
      <c r="D26" s="10">
        <v>7.7850000000000001</v>
      </c>
      <c r="E26" s="10">
        <f>'[1]feb 2021'!E26+'March 2021'!D26</f>
        <v>184.92500000000001</v>
      </c>
      <c r="F26" s="10">
        <v>0</v>
      </c>
      <c r="G26" s="10">
        <f>'[1]feb 2021'!G26+'March 2021'!F26</f>
        <v>0</v>
      </c>
      <c r="H26" s="10">
        <f t="shared" si="0"/>
        <v>11572.587</v>
      </c>
      <c r="I26" s="10">
        <f>'[1]feb 2021'!N26</f>
        <v>0</v>
      </c>
      <c r="J26" s="10">
        <v>0</v>
      </c>
      <c r="K26" s="10">
        <f>'[1]feb 2021'!K26+'March 2021'!J26</f>
        <v>0</v>
      </c>
      <c r="L26" s="10">
        <v>0</v>
      </c>
      <c r="M26" s="10">
        <f>'[1]feb 2021'!M26+'March 2021'!L26</f>
        <v>0</v>
      </c>
      <c r="N26" s="10">
        <f t="shared" si="1"/>
        <v>0</v>
      </c>
      <c r="O26" s="11">
        <f>'[1]feb 2021'!T26</f>
        <v>0</v>
      </c>
      <c r="P26" s="10">
        <v>0</v>
      </c>
      <c r="Q26" s="10">
        <f>'[1]feb 2021'!Q26+'March 2021'!P26</f>
        <v>0</v>
      </c>
      <c r="R26" s="10">
        <v>0</v>
      </c>
      <c r="S26" s="10">
        <f>'[1]feb 2021'!S26+'March 2021'!R26</f>
        <v>0</v>
      </c>
      <c r="T26" s="11">
        <f t="shared" si="2"/>
        <v>0</v>
      </c>
      <c r="U26" s="11">
        <f t="shared" si="3"/>
        <v>11572.587</v>
      </c>
      <c r="V26" s="12"/>
      <c r="W26" s="12"/>
      <c r="X26" s="12"/>
    </row>
    <row r="27" spans="1:24" ht="42.75" customHeight="1">
      <c r="A27" s="8">
        <v>16</v>
      </c>
      <c r="B27" s="9" t="s">
        <v>36</v>
      </c>
      <c r="C27" s="10">
        <f>'[1]feb 2021'!H27</f>
        <v>10126.976999999995</v>
      </c>
      <c r="D27" s="10">
        <v>15.88</v>
      </c>
      <c r="E27" s="10">
        <f>'[1]feb 2021'!E27+'March 2021'!D27</f>
        <v>212.47</v>
      </c>
      <c r="F27" s="10">
        <v>0</v>
      </c>
      <c r="G27" s="10">
        <f>'[1]feb 2021'!G27+'March 2021'!F27</f>
        <v>2.6</v>
      </c>
      <c r="H27" s="10">
        <f t="shared" si="0"/>
        <v>10142.856999999995</v>
      </c>
      <c r="I27" s="10">
        <f>'[1]feb 2021'!N27</f>
        <v>328.83499999999992</v>
      </c>
      <c r="J27" s="10">
        <v>0.72</v>
      </c>
      <c r="K27" s="10">
        <f>'[1]feb 2021'!K27+'March 2021'!J27</f>
        <v>14.540000000000001</v>
      </c>
      <c r="L27" s="10">
        <v>0</v>
      </c>
      <c r="M27" s="10">
        <f>'[1]feb 2021'!M27+'March 2021'!L27</f>
        <v>0</v>
      </c>
      <c r="N27" s="10">
        <f t="shared" si="1"/>
        <v>329.55499999999995</v>
      </c>
      <c r="O27" s="11">
        <f>'[1]feb 2021'!T27</f>
        <v>74.960000000000008</v>
      </c>
      <c r="P27" s="10">
        <v>0</v>
      </c>
      <c r="Q27" s="10">
        <f>'[1]feb 2021'!Q27+'March 2021'!P27</f>
        <v>16.25</v>
      </c>
      <c r="R27" s="10">
        <v>0</v>
      </c>
      <c r="S27" s="10">
        <f>'[1]feb 2021'!S27+'March 2021'!R27</f>
        <v>0</v>
      </c>
      <c r="T27" s="11">
        <f t="shared" si="2"/>
        <v>74.960000000000008</v>
      </c>
      <c r="U27" s="11">
        <f t="shared" si="3"/>
        <v>10547.371999999994</v>
      </c>
      <c r="V27" s="12"/>
      <c r="W27" s="12"/>
      <c r="X27" s="12"/>
    </row>
    <row r="28" spans="1:24" s="18" customFormat="1" ht="42.75" customHeight="1">
      <c r="A28" s="14"/>
      <c r="B28" s="15" t="s">
        <v>37</v>
      </c>
      <c r="C28" s="16">
        <f>SUM(C26:C27)</f>
        <v>21691.778999999995</v>
      </c>
      <c r="D28" s="16">
        <f t="shared" ref="D28:U28" si="9">SUM(D26:D27)</f>
        <v>23.664999999999999</v>
      </c>
      <c r="E28" s="16">
        <f t="shared" si="9"/>
        <v>397.39499999999998</v>
      </c>
      <c r="F28" s="16">
        <f t="shared" si="9"/>
        <v>0</v>
      </c>
      <c r="G28" s="16">
        <f t="shared" si="9"/>
        <v>2.6</v>
      </c>
      <c r="H28" s="16">
        <f t="shared" si="9"/>
        <v>21715.443999999996</v>
      </c>
      <c r="I28" s="16">
        <f t="shared" si="9"/>
        <v>328.83499999999992</v>
      </c>
      <c r="J28" s="16">
        <f t="shared" si="9"/>
        <v>0.72</v>
      </c>
      <c r="K28" s="16">
        <f t="shared" si="9"/>
        <v>14.540000000000001</v>
      </c>
      <c r="L28" s="16">
        <f t="shared" si="9"/>
        <v>0</v>
      </c>
      <c r="M28" s="16">
        <f t="shared" si="9"/>
        <v>0</v>
      </c>
      <c r="N28" s="16">
        <f t="shared" si="9"/>
        <v>329.55499999999995</v>
      </c>
      <c r="O28" s="16">
        <f t="shared" si="9"/>
        <v>74.960000000000008</v>
      </c>
      <c r="P28" s="16">
        <f t="shared" si="9"/>
        <v>0</v>
      </c>
      <c r="Q28" s="16">
        <f t="shared" si="9"/>
        <v>16.25</v>
      </c>
      <c r="R28" s="16">
        <f t="shared" si="9"/>
        <v>0</v>
      </c>
      <c r="S28" s="16">
        <f t="shared" si="9"/>
        <v>0</v>
      </c>
      <c r="T28" s="16">
        <f t="shared" si="9"/>
        <v>74.960000000000008</v>
      </c>
      <c r="U28" s="16">
        <f t="shared" si="9"/>
        <v>22119.958999999995</v>
      </c>
      <c r="V28" s="17"/>
      <c r="W28" s="17"/>
      <c r="X28" s="17"/>
    </row>
    <row r="29" spans="1:24" ht="42.75" customHeight="1">
      <c r="A29" s="8">
        <v>17</v>
      </c>
      <c r="B29" s="9" t="s">
        <v>38</v>
      </c>
      <c r="C29" s="10">
        <f>'[1]feb 2021'!H29</f>
        <v>6967.4270000000006</v>
      </c>
      <c r="D29" s="10">
        <v>3.66</v>
      </c>
      <c r="E29" s="10">
        <f>'[1]feb 2021'!E29+'March 2021'!D29</f>
        <v>60.974999999999994</v>
      </c>
      <c r="F29" s="10">
        <v>0</v>
      </c>
      <c r="G29" s="10">
        <f>'[1]feb 2021'!G29+'March 2021'!F29</f>
        <v>0</v>
      </c>
      <c r="H29" s="10">
        <f t="shared" si="0"/>
        <v>6971.0870000000004</v>
      </c>
      <c r="I29" s="10">
        <f>'[1]feb 2021'!N29</f>
        <v>3.5700000000000003</v>
      </c>
      <c r="J29" s="10">
        <v>0</v>
      </c>
      <c r="K29" s="10">
        <f>'[1]feb 2021'!K29+'March 2021'!J29</f>
        <v>0.05</v>
      </c>
      <c r="L29" s="10">
        <v>0</v>
      </c>
      <c r="M29" s="10">
        <f>'[1]feb 2021'!M29+'March 2021'!L29</f>
        <v>0</v>
      </c>
      <c r="N29" s="10">
        <f t="shared" si="1"/>
        <v>3.5700000000000003</v>
      </c>
      <c r="O29" s="11">
        <f>'[1]feb 2021'!T29</f>
        <v>47.709999999999994</v>
      </c>
      <c r="P29" s="10">
        <v>0.09</v>
      </c>
      <c r="Q29" s="10">
        <f>'[1]feb 2021'!Q29+'March 2021'!P29</f>
        <v>1.08</v>
      </c>
      <c r="R29" s="10">
        <v>0</v>
      </c>
      <c r="S29" s="10">
        <f>'[1]feb 2021'!S29+'March 2021'!R29</f>
        <v>0</v>
      </c>
      <c r="T29" s="11">
        <f t="shared" si="2"/>
        <v>47.8</v>
      </c>
      <c r="U29" s="11">
        <f t="shared" si="3"/>
        <v>7022.4570000000003</v>
      </c>
      <c r="V29" s="12"/>
      <c r="W29" s="12"/>
      <c r="X29" s="12"/>
    </row>
    <row r="30" spans="1:24" ht="42.75" customHeight="1">
      <c r="A30" s="8">
        <v>18</v>
      </c>
      <c r="B30" s="9" t="s">
        <v>39</v>
      </c>
      <c r="C30" s="10">
        <f>'[1]feb 2021'!H30</f>
        <v>471.43399999999997</v>
      </c>
      <c r="D30" s="10">
        <v>3.9</v>
      </c>
      <c r="E30" s="10">
        <f>'[1]feb 2021'!E30+'March 2021'!D30</f>
        <v>97.594999999999999</v>
      </c>
      <c r="F30" s="10">
        <v>0</v>
      </c>
      <c r="G30" s="10">
        <f>'[1]feb 2021'!G30+'March 2021'!F30</f>
        <v>0</v>
      </c>
      <c r="H30" s="10">
        <f t="shared" si="0"/>
        <v>475.33399999999995</v>
      </c>
      <c r="I30" s="10">
        <f>'[1]feb 2021'!N30</f>
        <v>0</v>
      </c>
      <c r="J30" s="10">
        <v>0</v>
      </c>
      <c r="K30" s="10">
        <f>'[1]feb 2021'!K30+'March 2021'!J30</f>
        <v>0</v>
      </c>
      <c r="L30" s="10">
        <v>0</v>
      </c>
      <c r="M30" s="10">
        <f>'[1]feb 2021'!M30+'March 2021'!L30</f>
        <v>0</v>
      </c>
      <c r="N30" s="10">
        <f t="shared" si="1"/>
        <v>0</v>
      </c>
      <c r="O30" s="11">
        <f>'[1]feb 2021'!T30</f>
        <v>0.22</v>
      </c>
      <c r="P30" s="10">
        <v>0</v>
      </c>
      <c r="Q30" s="10">
        <f>'[1]feb 2021'!Q30+'March 2021'!P30</f>
        <v>0.22</v>
      </c>
      <c r="R30" s="10">
        <v>0</v>
      </c>
      <c r="S30" s="10">
        <f>'[1]feb 2021'!S30+'March 2021'!R30</f>
        <v>0</v>
      </c>
      <c r="T30" s="11">
        <f t="shared" si="2"/>
        <v>0.22</v>
      </c>
      <c r="U30" s="11">
        <f t="shared" si="3"/>
        <v>475.55399999999997</v>
      </c>
      <c r="V30" s="12"/>
      <c r="W30" s="12"/>
      <c r="X30" s="12"/>
    </row>
    <row r="31" spans="1:24" ht="42.75" customHeight="1">
      <c r="A31" s="8">
        <v>19</v>
      </c>
      <c r="B31" s="9" t="s">
        <v>40</v>
      </c>
      <c r="C31" s="10">
        <f>'[1]feb 2021'!H31</f>
        <v>5467.7849999999999</v>
      </c>
      <c r="D31" s="10">
        <v>1.97</v>
      </c>
      <c r="E31" s="10">
        <f>'[1]feb 2021'!E31+'March 2021'!D31</f>
        <v>15.406000000000002</v>
      </c>
      <c r="F31" s="10">
        <v>0</v>
      </c>
      <c r="G31" s="10">
        <f>'[1]feb 2021'!G31+'March 2021'!F31</f>
        <v>0</v>
      </c>
      <c r="H31" s="10">
        <f t="shared" si="0"/>
        <v>5469.7550000000001</v>
      </c>
      <c r="I31" s="10">
        <f>'[1]feb 2021'!N31</f>
        <v>32.010000000000005</v>
      </c>
      <c r="J31" s="10">
        <v>0</v>
      </c>
      <c r="K31" s="10">
        <f>'[1]feb 2021'!K31+'March 2021'!J31</f>
        <v>1</v>
      </c>
      <c r="L31" s="10">
        <v>0</v>
      </c>
      <c r="M31" s="10">
        <f>'[1]feb 2021'!M31+'March 2021'!L31</f>
        <v>0</v>
      </c>
      <c r="N31" s="10">
        <f t="shared" si="1"/>
        <v>32.010000000000005</v>
      </c>
      <c r="O31" s="11">
        <f>'[1]feb 2021'!T31</f>
        <v>48.29</v>
      </c>
      <c r="P31" s="10">
        <v>0</v>
      </c>
      <c r="Q31" s="10">
        <f>'[1]feb 2021'!Q31+'March 2021'!P31</f>
        <v>0</v>
      </c>
      <c r="R31" s="10">
        <v>0</v>
      </c>
      <c r="S31" s="10">
        <f>'[1]feb 2021'!S31+'March 2021'!R31</f>
        <v>0</v>
      </c>
      <c r="T31" s="11">
        <f t="shared" si="2"/>
        <v>48.29</v>
      </c>
      <c r="U31" s="11">
        <f t="shared" si="3"/>
        <v>5550.0550000000003</v>
      </c>
      <c r="V31" s="12"/>
      <c r="W31" s="12"/>
      <c r="X31" s="12"/>
    </row>
    <row r="32" spans="1:24" ht="42.75" customHeight="1">
      <c r="A32" s="8">
        <v>20</v>
      </c>
      <c r="B32" s="9" t="s">
        <v>41</v>
      </c>
      <c r="C32" s="10">
        <f>'[1]feb 2021'!H32</f>
        <v>4470.9469999999992</v>
      </c>
      <c r="D32" s="10">
        <v>7.7910000000000004</v>
      </c>
      <c r="E32" s="10">
        <f>'[1]feb 2021'!E32+'March 2021'!D32</f>
        <v>73.338999999999999</v>
      </c>
      <c r="F32" s="10">
        <v>0</v>
      </c>
      <c r="G32" s="10">
        <f>'[1]feb 2021'!G32+'March 2021'!F32</f>
        <v>0</v>
      </c>
      <c r="H32" s="10">
        <f t="shared" si="0"/>
        <v>4478.7379999999994</v>
      </c>
      <c r="I32" s="10">
        <f>'[1]feb 2021'!N32</f>
        <v>57.740000000000009</v>
      </c>
      <c r="J32" s="10">
        <v>0.12</v>
      </c>
      <c r="K32" s="10">
        <f>'[1]feb 2021'!K32+'March 2021'!J32</f>
        <v>6.3800000000000008</v>
      </c>
      <c r="L32" s="10">
        <v>0</v>
      </c>
      <c r="M32" s="10">
        <f>'[1]feb 2021'!M32+'March 2021'!L32</f>
        <v>0</v>
      </c>
      <c r="N32" s="10">
        <f t="shared" si="1"/>
        <v>57.860000000000007</v>
      </c>
      <c r="O32" s="11">
        <f>'[1]feb 2021'!T32</f>
        <v>266.54999999999995</v>
      </c>
      <c r="P32" s="10">
        <v>0</v>
      </c>
      <c r="Q32" s="10">
        <f>'[1]feb 2021'!Q32+'March 2021'!P32</f>
        <v>0</v>
      </c>
      <c r="R32" s="10">
        <v>0</v>
      </c>
      <c r="S32" s="10">
        <f>'[1]feb 2021'!S32+'March 2021'!R32</f>
        <v>0</v>
      </c>
      <c r="T32" s="11">
        <f t="shared" si="2"/>
        <v>266.54999999999995</v>
      </c>
      <c r="U32" s="11">
        <f t="shared" si="3"/>
        <v>4803.1479999999992</v>
      </c>
      <c r="V32" s="12"/>
      <c r="W32" s="12"/>
      <c r="X32" s="12"/>
    </row>
    <row r="33" spans="1:24" s="18" customFormat="1" ht="42.75" customHeight="1">
      <c r="A33" s="14"/>
      <c r="B33" s="15" t="s">
        <v>42</v>
      </c>
      <c r="C33" s="16">
        <f>SUM(C29:C32)</f>
        <v>17377.593000000001</v>
      </c>
      <c r="D33" s="16">
        <f t="shared" ref="D33:U33" si="10">SUM(D29:D32)</f>
        <v>17.321000000000002</v>
      </c>
      <c r="E33" s="16">
        <f t="shared" si="10"/>
        <v>247.315</v>
      </c>
      <c r="F33" s="16">
        <f t="shared" si="10"/>
        <v>0</v>
      </c>
      <c r="G33" s="16">
        <f t="shared" si="10"/>
        <v>0</v>
      </c>
      <c r="H33" s="16">
        <f t="shared" si="10"/>
        <v>17394.913999999997</v>
      </c>
      <c r="I33" s="16">
        <f t="shared" si="10"/>
        <v>93.320000000000022</v>
      </c>
      <c r="J33" s="16">
        <f t="shared" si="10"/>
        <v>0.12</v>
      </c>
      <c r="K33" s="16">
        <f t="shared" si="10"/>
        <v>7.4300000000000006</v>
      </c>
      <c r="L33" s="16">
        <f t="shared" si="10"/>
        <v>0</v>
      </c>
      <c r="M33" s="16">
        <f t="shared" si="10"/>
        <v>0</v>
      </c>
      <c r="N33" s="16">
        <f t="shared" si="10"/>
        <v>93.440000000000012</v>
      </c>
      <c r="O33" s="16">
        <f t="shared" si="10"/>
        <v>362.77</v>
      </c>
      <c r="P33" s="16">
        <f t="shared" si="10"/>
        <v>0.09</v>
      </c>
      <c r="Q33" s="16">
        <f t="shared" si="10"/>
        <v>1.3</v>
      </c>
      <c r="R33" s="16">
        <f t="shared" si="10"/>
        <v>0</v>
      </c>
      <c r="S33" s="16">
        <f t="shared" si="10"/>
        <v>0</v>
      </c>
      <c r="T33" s="16">
        <f t="shared" si="10"/>
        <v>362.85999999999996</v>
      </c>
      <c r="U33" s="16">
        <f t="shared" si="10"/>
        <v>17851.214</v>
      </c>
      <c r="V33" s="17"/>
      <c r="W33" s="17"/>
      <c r="X33" s="17"/>
    </row>
    <row r="34" spans="1:24" ht="42.75" customHeight="1">
      <c r="A34" s="8">
        <v>21</v>
      </c>
      <c r="B34" s="9" t="s">
        <v>43</v>
      </c>
      <c r="C34" s="10">
        <f>'[1]feb 2021'!H34</f>
        <v>5800.84</v>
      </c>
      <c r="D34" s="10">
        <v>0.59</v>
      </c>
      <c r="E34" s="10">
        <f>'[1]feb 2021'!E34+'March 2021'!D34</f>
        <v>44.220000000000006</v>
      </c>
      <c r="F34" s="10">
        <v>0</v>
      </c>
      <c r="G34" s="10">
        <f>'[1]feb 2021'!G34+'March 2021'!F34</f>
        <v>10.19</v>
      </c>
      <c r="H34" s="10">
        <f t="shared" si="0"/>
        <v>5801.43</v>
      </c>
      <c r="I34" s="10">
        <f>'[1]feb 2021'!N34</f>
        <v>0</v>
      </c>
      <c r="J34" s="10">
        <v>0</v>
      </c>
      <c r="K34" s="10">
        <f>'[1]feb 2021'!K34+'March 2021'!J34</f>
        <v>0</v>
      </c>
      <c r="L34" s="10">
        <v>0</v>
      </c>
      <c r="M34" s="10">
        <f>'[1]feb 2021'!M34+'March 2021'!L34</f>
        <v>0</v>
      </c>
      <c r="N34" s="10">
        <f t="shared" si="1"/>
        <v>0</v>
      </c>
      <c r="O34" s="11">
        <f>'[1]feb 2021'!T34</f>
        <v>0</v>
      </c>
      <c r="P34" s="10">
        <v>0</v>
      </c>
      <c r="Q34" s="10">
        <f>'[1]feb 2021'!Q34+'March 2021'!P34</f>
        <v>0</v>
      </c>
      <c r="R34" s="10">
        <v>0</v>
      </c>
      <c r="S34" s="10">
        <f>'[1]feb 2021'!S34+'March 2021'!R34</f>
        <v>0</v>
      </c>
      <c r="T34" s="11">
        <f t="shared" si="2"/>
        <v>0</v>
      </c>
      <c r="U34" s="11">
        <f t="shared" si="3"/>
        <v>5801.43</v>
      </c>
      <c r="V34" s="19"/>
      <c r="W34" s="19"/>
      <c r="X34" s="19"/>
    </row>
    <row r="35" spans="1:24" ht="42.75" customHeight="1">
      <c r="A35" s="8">
        <v>22</v>
      </c>
      <c r="B35" s="9" t="s">
        <v>44</v>
      </c>
      <c r="C35" s="10">
        <f>'[1]feb 2021'!H35</f>
        <v>4503.9449999999997</v>
      </c>
      <c r="D35" s="10">
        <v>4.49</v>
      </c>
      <c r="E35" s="10">
        <f>'[1]feb 2021'!E35+'March 2021'!D35</f>
        <v>79.33</v>
      </c>
      <c r="F35" s="10">
        <v>0</v>
      </c>
      <c r="G35" s="10">
        <f>'[1]feb 2021'!G35+'March 2021'!F35</f>
        <v>7.11</v>
      </c>
      <c r="H35" s="10">
        <f t="shared" si="0"/>
        <v>4508.4349999999995</v>
      </c>
      <c r="I35" s="10">
        <f>'[1]feb 2021'!N35</f>
        <v>0</v>
      </c>
      <c r="J35" s="10">
        <v>0</v>
      </c>
      <c r="K35" s="10">
        <f>'[1]feb 2021'!K35+'March 2021'!J35</f>
        <v>0</v>
      </c>
      <c r="L35" s="10">
        <v>0</v>
      </c>
      <c r="M35" s="10">
        <f>'[1]feb 2021'!M35+'March 2021'!L35</f>
        <v>0</v>
      </c>
      <c r="N35" s="10">
        <f t="shared" si="1"/>
        <v>0</v>
      </c>
      <c r="O35" s="11">
        <f>'[1]feb 2021'!T35</f>
        <v>16.43</v>
      </c>
      <c r="P35" s="10">
        <v>0</v>
      </c>
      <c r="Q35" s="10">
        <f>'[1]feb 2021'!Q35+'March 2021'!P35</f>
        <v>16.43</v>
      </c>
      <c r="R35" s="10">
        <v>0</v>
      </c>
      <c r="S35" s="10">
        <f>'[1]feb 2021'!S35+'March 2021'!R35</f>
        <v>0</v>
      </c>
      <c r="T35" s="11">
        <f t="shared" si="2"/>
        <v>16.43</v>
      </c>
      <c r="U35" s="11">
        <f t="shared" si="3"/>
        <v>4524.8649999999998</v>
      </c>
      <c r="V35" s="19"/>
      <c r="W35" s="19"/>
      <c r="X35" s="19"/>
    </row>
    <row r="36" spans="1:24" ht="42.75" customHeight="1">
      <c r="A36" s="8">
        <v>23</v>
      </c>
      <c r="B36" s="9" t="s">
        <v>45</v>
      </c>
      <c r="C36" s="10">
        <f>'[1]feb 2021'!H36</f>
        <v>5693.99</v>
      </c>
      <c r="D36" s="10">
        <v>4.4800000000000004</v>
      </c>
      <c r="E36" s="10">
        <f>'[1]feb 2021'!E36+'March 2021'!D36</f>
        <v>19.16</v>
      </c>
      <c r="F36" s="10">
        <v>0</v>
      </c>
      <c r="G36" s="10">
        <f>'[1]feb 2021'!G36+'March 2021'!F36</f>
        <v>0</v>
      </c>
      <c r="H36" s="10">
        <f t="shared" si="0"/>
        <v>5698.4699999999993</v>
      </c>
      <c r="I36" s="10">
        <f>'[1]feb 2021'!N36</f>
        <v>6.33</v>
      </c>
      <c r="J36" s="10">
        <v>0</v>
      </c>
      <c r="K36" s="10">
        <f>'[1]feb 2021'!K36+'March 2021'!J36</f>
        <v>0</v>
      </c>
      <c r="L36" s="10">
        <v>0</v>
      </c>
      <c r="M36" s="10">
        <f>'[1]feb 2021'!M36+'March 2021'!L36</f>
        <v>0</v>
      </c>
      <c r="N36" s="10">
        <f t="shared" si="1"/>
        <v>6.33</v>
      </c>
      <c r="O36" s="11">
        <f>'[1]feb 2021'!T36</f>
        <v>0</v>
      </c>
      <c r="P36" s="10">
        <v>0</v>
      </c>
      <c r="Q36" s="10">
        <f>'[1]feb 2021'!Q36+'March 2021'!P36</f>
        <v>0</v>
      </c>
      <c r="R36" s="10">
        <v>0</v>
      </c>
      <c r="S36" s="10">
        <f>'[1]feb 2021'!S36+'March 2021'!R36</f>
        <v>0</v>
      </c>
      <c r="T36" s="11">
        <f t="shared" si="2"/>
        <v>0</v>
      </c>
      <c r="U36" s="11">
        <f t="shared" si="3"/>
        <v>5704.7999999999993</v>
      </c>
      <c r="V36" s="19"/>
      <c r="W36" s="19"/>
      <c r="X36" s="19"/>
    </row>
    <row r="37" spans="1:24" ht="42.75" customHeight="1">
      <c r="A37" s="8">
        <v>24</v>
      </c>
      <c r="B37" s="9" t="s">
        <v>46</v>
      </c>
      <c r="C37" s="10">
        <f>'[1]feb 2021'!H37</f>
        <v>6976.3599999999988</v>
      </c>
      <c r="D37" s="10">
        <v>0.14000000000000001</v>
      </c>
      <c r="E37" s="10">
        <f>'[1]feb 2021'!E37+'March 2021'!D37</f>
        <v>22.94</v>
      </c>
      <c r="F37" s="10">
        <v>0</v>
      </c>
      <c r="G37" s="10">
        <f>'[1]feb 2021'!G37+'March 2021'!F37</f>
        <v>0</v>
      </c>
      <c r="H37" s="10">
        <f t="shared" si="0"/>
        <v>6976.4999999999991</v>
      </c>
      <c r="I37" s="10">
        <f>'[1]feb 2021'!N37</f>
        <v>0</v>
      </c>
      <c r="J37" s="10">
        <v>0</v>
      </c>
      <c r="K37" s="10">
        <f>'[1]feb 2021'!K37+'March 2021'!J37</f>
        <v>0</v>
      </c>
      <c r="L37" s="10">
        <v>0</v>
      </c>
      <c r="M37" s="10">
        <f>'[1]feb 2021'!M37+'March 2021'!L37</f>
        <v>0</v>
      </c>
      <c r="N37" s="10">
        <f t="shared" si="1"/>
        <v>0</v>
      </c>
      <c r="O37" s="11">
        <f>'[1]feb 2021'!T37</f>
        <v>0</v>
      </c>
      <c r="P37" s="10">
        <v>0</v>
      </c>
      <c r="Q37" s="10">
        <f>'[1]feb 2021'!Q37+'March 2021'!P37</f>
        <v>0</v>
      </c>
      <c r="R37" s="10">
        <v>0</v>
      </c>
      <c r="S37" s="10">
        <f>'[1]feb 2021'!S37+'March 2021'!R37</f>
        <v>0</v>
      </c>
      <c r="T37" s="11">
        <f t="shared" si="2"/>
        <v>0</v>
      </c>
      <c r="U37" s="11">
        <f t="shared" si="3"/>
        <v>6976.4999999999991</v>
      </c>
      <c r="V37" s="19"/>
      <c r="W37" s="19"/>
      <c r="X37" s="19"/>
    </row>
    <row r="38" spans="1:24" s="18" customFormat="1" ht="42.75" customHeight="1">
      <c r="A38" s="14"/>
      <c r="B38" s="15" t="s">
        <v>47</v>
      </c>
      <c r="C38" s="16">
        <f>SUM(C34:C37)</f>
        <v>22975.134999999998</v>
      </c>
      <c r="D38" s="16">
        <f t="shared" ref="D38:U38" si="11">SUM(D34:D37)</f>
        <v>9.7000000000000011</v>
      </c>
      <c r="E38" s="16">
        <f t="shared" si="11"/>
        <v>165.65</v>
      </c>
      <c r="F38" s="16">
        <f t="shared" si="11"/>
        <v>0</v>
      </c>
      <c r="G38" s="16">
        <f t="shared" si="11"/>
        <v>17.3</v>
      </c>
      <c r="H38" s="16">
        <f t="shared" si="11"/>
        <v>22984.834999999999</v>
      </c>
      <c r="I38" s="16">
        <f t="shared" si="11"/>
        <v>6.33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6.33</v>
      </c>
      <c r="O38" s="16">
        <f t="shared" si="11"/>
        <v>16.43</v>
      </c>
      <c r="P38" s="16">
        <f t="shared" si="11"/>
        <v>0</v>
      </c>
      <c r="Q38" s="16">
        <f t="shared" si="11"/>
        <v>16.43</v>
      </c>
      <c r="R38" s="16">
        <f t="shared" si="11"/>
        <v>0</v>
      </c>
      <c r="S38" s="16">
        <f t="shared" si="11"/>
        <v>0</v>
      </c>
      <c r="T38" s="16">
        <f t="shared" si="11"/>
        <v>16.43</v>
      </c>
      <c r="U38" s="16">
        <f t="shared" si="11"/>
        <v>23007.594999999998</v>
      </c>
      <c r="V38" s="17"/>
      <c r="W38" s="17"/>
      <c r="X38" s="17"/>
    </row>
    <row r="39" spans="1:24" s="18" customFormat="1" ht="42.75" customHeight="1">
      <c r="A39" s="14"/>
      <c r="B39" s="15" t="s">
        <v>48</v>
      </c>
      <c r="C39" s="16">
        <f>C38+C33+C28</f>
        <v>62044.506999999998</v>
      </c>
      <c r="D39" s="16">
        <f t="shared" ref="D39:U39" si="12">D38+D33+D28</f>
        <v>50.686</v>
      </c>
      <c r="E39" s="16">
        <f t="shared" si="12"/>
        <v>810.36</v>
      </c>
      <c r="F39" s="16">
        <f t="shared" si="12"/>
        <v>0</v>
      </c>
      <c r="G39" s="16">
        <f t="shared" si="12"/>
        <v>19.900000000000002</v>
      </c>
      <c r="H39" s="16">
        <f t="shared" si="12"/>
        <v>62095.192999999992</v>
      </c>
      <c r="I39" s="16">
        <f t="shared" si="12"/>
        <v>428.48499999999996</v>
      </c>
      <c r="J39" s="16">
        <f t="shared" si="12"/>
        <v>0.84</v>
      </c>
      <c r="K39" s="16">
        <f t="shared" si="12"/>
        <v>21.970000000000002</v>
      </c>
      <c r="L39" s="16">
        <f t="shared" si="12"/>
        <v>0</v>
      </c>
      <c r="M39" s="16">
        <f t="shared" si="12"/>
        <v>0</v>
      </c>
      <c r="N39" s="16">
        <f t="shared" si="12"/>
        <v>429.32499999999993</v>
      </c>
      <c r="O39" s="16">
        <f t="shared" si="12"/>
        <v>454.15999999999997</v>
      </c>
      <c r="P39" s="16">
        <f t="shared" si="12"/>
        <v>0.09</v>
      </c>
      <c r="Q39" s="16">
        <f t="shared" si="12"/>
        <v>33.980000000000004</v>
      </c>
      <c r="R39" s="16">
        <f t="shared" si="12"/>
        <v>0</v>
      </c>
      <c r="S39" s="16">
        <f t="shared" si="12"/>
        <v>0</v>
      </c>
      <c r="T39" s="16">
        <f t="shared" si="12"/>
        <v>454.25</v>
      </c>
      <c r="U39" s="16">
        <f t="shared" si="12"/>
        <v>62978.767999999989</v>
      </c>
      <c r="V39" s="17"/>
      <c r="W39" s="17"/>
      <c r="X39" s="17"/>
    </row>
    <row r="40" spans="1:24" ht="42.75" customHeight="1">
      <c r="A40" s="8">
        <v>25</v>
      </c>
      <c r="B40" s="9" t="s">
        <v>49</v>
      </c>
      <c r="C40" s="10">
        <f>'[1]feb 2021'!H40</f>
        <v>14939.865000000003</v>
      </c>
      <c r="D40" s="10">
        <v>14.64</v>
      </c>
      <c r="E40" s="10">
        <f>'[1]feb 2021'!E40+'March 2021'!D40</f>
        <v>167.89</v>
      </c>
      <c r="F40" s="10">
        <v>0</v>
      </c>
      <c r="G40" s="10">
        <f>'[1]feb 2021'!G40+'March 2021'!F40</f>
        <v>0</v>
      </c>
      <c r="H40" s="10">
        <f t="shared" si="0"/>
        <v>14954.505000000003</v>
      </c>
      <c r="I40" s="10">
        <f>'[1]feb 2021'!N40</f>
        <v>0</v>
      </c>
      <c r="J40" s="10">
        <v>0</v>
      </c>
      <c r="K40" s="10">
        <f>'[1]feb 2021'!K40+'March 2021'!J40</f>
        <v>0</v>
      </c>
      <c r="L40" s="10">
        <v>0</v>
      </c>
      <c r="M40" s="10">
        <f>'[1]feb 2021'!M40+'March 2021'!L40</f>
        <v>0</v>
      </c>
      <c r="N40" s="10">
        <f t="shared" si="1"/>
        <v>0</v>
      </c>
      <c r="O40" s="11">
        <f>'[1]feb 2021'!T40</f>
        <v>0</v>
      </c>
      <c r="P40" s="10">
        <v>0</v>
      </c>
      <c r="Q40" s="10">
        <f>'[1]feb 2021'!Q40+'March 2021'!P40</f>
        <v>0</v>
      </c>
      <c r="R40" s="10">
        <v>0</v>
      </c>
      <c r="S40" s="10">
        <f>'[1]feb 2021'!S40+'March 2021'!R40</f>
        <v>0</v>
      </c>
      <c r="T40" s="11">
        <f t="shared" si="2"/>
        <v>0</v>
      </c>
      <c r="U40" s="11">
        <f t="shared" si="3"/>
        <v>14954.505000000003</v>
      </c>
      <c r="V40" s="12"/>
      <c r="W40" s="12"/>
      <c r="X40" s="12"/>
    </row>
    <row r="41" spans="1:24" ht="42.75" customHeight="1">
      <c r="A41" s="8">
        <v>26</v>
      </c>
      <c r="B41" s="9" t="s">
        <v>50</v>
      </c>
      <c r="C41" s="10">
        <f>'[1]feb 2021'!H41</f>
        <v>9647.1909999999916</v>
      </c>
      <c r="D41" s="10">
        <v>2.02</v>
      </c>
      <c r="E41" s="10">
        <f>'[1]feb 2021'!E41+'March 2021'!D41</f>
        <v>73.66</v>
      </c>
      <c r="F41" s="10">
        <v>0</v>
      </c>
      <c r="G41" s="10">
        <f>'[1]feb 2021'!G41+'March 2021'!F41</f>
        <v>0</v>
      </c>
      <c r="H41" s="10">
        <f t="shared" si="0"/>
        <v>9649.2109999999921</v>
      </c>
      <c r="I41" s="10">
        <f>'[1]feb 2021'!N41</f>
        <v>0</v>
      </c>
      <c r="J41" s="10">
        <v>0</v>
      </c>
      <c r="K41" s="10">
        <f>'[1]feb 2021'!K41+'March 2021'!J41</f>
        <v>0</v>
      </c>
      <c r="L41" s="10">
        <v>0</v>
      </c>
      <c r="M41" s="10">
        <f>'[1]feb 2021'!M41+'March 2021'!L41</f>
        <v>0</v>
      </c>
      <c r="N41" s="10">
        <f t="shared" si="1"/>
        <v>0</v>
      </c>
      <c r="O41" s="11">
        <f>'[1]feb 2021'!T41</f>
        <v>0</v>
      </c>
      <c r="P41" s="10">
        <v>0</v>
      </c>
      <c r="Q41" s="10">
        <f>'[1]feb 2021'!Q41+'March 2021'!P41</f>
        <v>0</v>
      </c>
      <c r="R41" s="10">
        <v>0</v>
      </c>
      <c r="S41" s="10">
        <f>'[1]feb 2021'!S41+'March 2021'!R41</f>
        <v>0</v>
      </c>
      <c r="T41" s="11">
        <f t="shared" si="2"/>
        <v>0</v>
      </c>
      <c r="U41" s="11">
        <f t="shared" si="3"/>
        <v>9649.2109999999921</v>
      </c>
      <c r="V41" s="12"/>
      <c r="W41" s="12"/>
      <c r="X41" s="12"/>
    </row>
    <row r="42" spans="1:24" ht="42.75" customHeight="1">
      <c r="A42" s="8">
        <v>27</v>
      </c>
      <c r="B42" s="9" t="s">
        <v>51</v>
      </c>
      <c r="C42" s="10">
        <f>'[1]feb 2021'!H42</f>
        <v>23474.338000000003</v>
      </c>
      <c r="D42" s="10">
        <v>35.57</v>
      </c>
      <c r="E42" s="10">
        <f>'[1]feb 2021'!E42+'March 2021'!D42</f>
        <v>135.26</v>
      </c>
      <c r="F42" s="10">
        <v>0</v>
      </c>
      <c r="G42" s="10">
        <f>'[1]feb 2021'!G42+'March 2021'!F42</f>
        <v>0</v>
      </c>
      <c r="H42" s="10">
        <f t="shared" si="0"/>
        <v>23509.908000000003</v>
      </c>
      <c r="I42" s="10">
        <f>'[1]feb 2021'!N42</f>
        <v>0</v>
      </c>
      <c r="J42" s="10">
        <v>0</v>
      </c>
      <c r="K42" s="10">
        <f>'[1]feb 2021'!K42+'March 2021'!J42</f>
        <v>0</v>
      </c>
      <c r="L42" s="10">
        <v>0</v>
      </c>
      <c r="M42" s="10">
        <f>'[1]feb 2021'!M42+'March 2021'!L42</f>
        <v>0</v>
      </c>
      <c r="N42" s="10">
        <f t="shared" si="1"/>
        <v>0</v>
      </c>
      <c r="O42" s="11">
        <f>'[1]feb 2021'!T42</f>
        <v>0</v>
      </c>
      <c r="P42" s="10">
        <v>0</v>
      </c>
      <c r="Q42" s="10">
        <f>'[1]feb 2021'!Q42+'March 2021'!P42</f>
        <v>0</v>
      </c>
      <c r="R42" s="10">
        <v>0</v>
      </c>
      <c r="S42" s="10">
        <f>'[1]feb 2021'!S42+'March 2021'!R42</f>
        <v>0</v>
      </c>
      <c r="T42" s="11">
        <f t="shared" si="2"/>
        <v>0</v>
      </c>
      <c r="U42" s="11">
        <f t="shared" si="3"/>
        <v>23509.908000000003</v>
      </c>
      <c r="V42" s="12"/>
      <c r="W42" s="12"/>
      <c r="X42" s="12"/>
    </row>
    <row r="43" spans="1:24" ht="42.75" customHeight="1">
      <c r="A43" s="8">
        <v>28</v>
      </c>
      <c r="B43" s="9" t="s">
        <v>52</v>
      </c>
      <c r="C43" s="10">
        <f>'[1]feb 2021'!H43</f>
        <v>338.95800000000003</v>
      </c>
      <c r="D43" s="10">
        <v>12.61</v>
      </c>
      <c r="E43" s="10">
        <f>'[1]feb 2021'!E43+'March 2021'!D43</f>
        <v>139.40000000000003</v>
      </c>
      <c r="F43" s="10">
        <v>0</v>
      </c>
      <c r="G43" s="10">
        <f>'[1]feb 2021'!G43+'March 2021'!F43</f>
        <v>0</v>
      </c>
      <c r="H43" s="10">
        <f t="shared" si="0"/>
        <v>351.56800000000004</v>
      </c>
      <c r="I43" s="10">
        <f>'[1]feb 2021'!N43</f>
        <v>0</v>
      </c>
      <c r="J43" s="10">
        <v>0</v>
      </c>
      <c r="K43" s="10">
        <f>'[1]feb 2021'!K43+'March 2021'!J43</f>
        <v>0</v>
      </c>
      <c r="L43" s="10">
        <v>0</v>
      </c>
      <c r="M43" s="10">
        <f>'[1]feb 2021'!M43+'March 2021'!L43</f>
        <v>0</v>
      </c>
      <c r="N43" s="10">
        <f t="shared" si="1"/>
        <v>0</v>
      </c>
      <c r="O43" s="11">
        <f>'[1]feb 2021'!T43</f>
        <v>0</v>
      </c>
      <c r="P43" s="10">
        <v>0</v>
      </c>
      <c r="Q43" s="10">
        <f>'[1]feb 2021'!Q43+'March 2021'!P43</f>
        <v>0</v>
      </c>
      <c r="R43" s="10">
        <v>0</v>
      </c>
      <c r="S43" s="10">
        <f>'[1]feb 2021'!S43+'March 2021'!R43</f>
        <v>0</v>
      </c>
      <c r="T43" s="11">
        <f t="shared" si="2"/>
        <v>0</v>
      </c>
      <c r="U43" s="11">
        <f t="shared" si="3"/>
        <v>351.56800000000004</v>
      </c>
      <c r="V43" s="12"/>
      <c r="W43" s="12"/>
      <c r="X43" s="12"/>
    </row>
    <row r="44" spans="1:24" s="18" customFormat="1" ht="42.75" customHeight="1">
      <c r="A44" s="14"/>
      <c r="B44" s="15" t="s">
        <v>53</v>
      </c>
      <c r="C44" s="16">
        <f>SUM(C40:C43)</f>
        <v>48400.351999999999</v>
      </c>
      <c r="D44" s="16">
        <f t="shared" ref="D44:U44" si="13">SUM(D40:D43)</f>
        <v>64.84</v>
      </c>
      <c r="E44" s="16">
        <f t="shared" si="13"/>
        <v>516.21</v>
      </c>
      <c r="F44" s="16">
        <f t="shared" si="13"/>
        <v>0</v>
      </c>
      <c r="G44" s="16">
        <f t="shared" si="13"/>
        <v>0</v>
      </c>
      <c r="H44" s="16">
        <f t="shared" si="13"/>
        <v>48465.191999999995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  <c r="S44" s="16">
        <f t="shared" si="13"/>
        <v>0</v>
      </c>
      <c r="T44" s="16">
        <f t="shared" si="13"/>
        <v>0</v>
      </c>
      <c r="U44" s="16">
        <f t="shared" si="13"/>
        <v>48465.191999999995</v>
      </c>
      <c r="V44" s="17"/>
      <c r="W44" s="17"/>
      <c r="X44" s="17"/>
    </row>
    <row r="45" spans="1:24" ht="42.75" customHeight="1">
      <c r="A45" s="8">
        <v>29</v>
      </c>
      <c r="B45" s="9" t="s">
        <v>54</v>
      </c>
      <c r="C45" s="10">
        <f>'[1]feb 2021'!H45</f>
        <v>14217.93</v>
      </c>
      <c r="D45" s="10">
        <v>9</v>
      </c>
      <c r="E45" s="10">
        <f>'[1]feb 2021'!E45+'March 2021'!D45</f>
        <v>130.57999999999998</v>
      </c>
      <c r="F45" s="10">
        <v>0</v>
      </c>
      <c r="G45" s="10">
        <f>'[1]feb 2021'!G45+'March 2021'!F45</f>
        <v>0</v>
      </c>
      <c r="H45" s="10">
        <f t="shared" si="0"/>
        <v>14226.93</v>
      </c>
      <c r="I45" s="10">
        <f>'[1]feb 2021'!N45</f>
        <v>0.51</v>
      </c>
      <c r="J45" s="10">
        <v>0</v>
      </c>
      <c r="K45" s="10">
        <f>'[1]feb 2021'!K45+'March 2021'!J45</f>
        <v>0.03</v>
      </c>
      <c r="L45" s="10">
        <v>0</v>
      </c>
      <c r="M45" s="10">
        <f>'[1]feb 2021'!M45+'March 2021'!L45</f>
        <v>0</v>
      </c>
      <c r="N45" s="10">
        <f t="shared" si="1"/>
        <v>0.51</v>
      </c>
      <c r="O45" s="11">
        <f>'[1]feb 2021'!T45</f>
        <v>0</v>
      </c>
      <c r="P45" s="10">
        <v>0</v>
      </c>
      <c r="Q45" s="10">
        <f>'[1]feb 2021'!Q45+'March 2021'!P45</f>
        <v>0</v>
      </c>
      <c r="R45" s="10">
        <v>0</v>
      </c>
      <c r="S45" s="10">
        <f>'[1]feb 2021'!S45+'March 2021'!R45</f>
        <v>0</v>
      </c>
      <c r="T45" s="11">
        <f t="shared" si="2"/>
        <v>0</v>
      </c>
      <c r="U45" s="11">
        <f t="shared" si="3"/>
        <v>14227.44</v>
      </c>
      <c r="V45" s="12"/>
      <c r="W45" s="12"/>
      <c r="X45" s="12"/>
    </row>
    <row r="46" spans="1:24" ht="42.75" customHeight="1">
      <c r="A46" s="8">
        <v>30</v>
      </c>
      <c r="B46" s="9" t="s">
        <v>55</v>
      </c>
      <c r="C46" s="10">
        <f>'[1]feb 2021'!H46</f>
        <v>7151.420000000001</v>
      </c>
      <c r="D46" s="10">
        <v>16.309999999999999</v>
      </c>
      <c r="E46" s="10">
        <f>'[1]feb 2021'!E46+'March 2021'!D46</f>
        <v>421.64</v>
      </c>
      <c r="F46" s="10">
        <v>0</v>
      </c>
      <c r="G46" s="10">
        <f>'[1]feb 2021'!G46+'March 2021'!F46</f>
        <v>0</v>
      </c>
      <c r="H46" s="10">
        <f t="shared" si="0"/>
        <v>7167.7300000000014</v>
      </c>
      <c r="I46" s="10">
        <f>'[1]feb 2021'!N46</f>
        <v>0.24</v>
      </c>
      <c r="J46" s="10">
        <v>0</v>
      </c>
      <c r="K46" s="10">
        <f>'[1]feb 2021'!K46+'March 2021'!J46</f>
        <v>0</v>
      </c>
      <c r="L46" s="10">
        <v>0</v>
      </c>
      <c r="M46" s="10">
        <f>'[1]feb 2021'!M46+'March 2021'!L46</f>
        <v>0</v>
      </c>
      <c r="N46" s="10">
        <f t="shared" si="1"/>
        <v>0.24</v>
      </c>
      <c r="O46" s="11">
        <f>'[1]feb 2021'!T46</f>
        <v>0</v>
      </c>
      <c r="P46" s="10">
        <v>0</v>
      </c>
      <c r="Q46" s="10">
        <f>'[1]feb 2021'!Q46+'March 2021'!P46</f>
        <v>0</v>
      </c>
      <c r="R46" s="10">
        <v>0</v>
      </c>
      <c r="S46" s="10">
        <f>'[1]feb 2021'!S46+'March 2021'!R46</f>
        <v>0</v>
      </c>
      <c r="T46" s="11">
        <f t="shared" si="2"/>
        <v>0</v>
      </c>
      <c r="U46" s="11">
        <f t="shared" si="3"/>
        <v>7167.9700000000012</v>
      </c>
      <c r="V46" s="12"/>
      <c r="W46" s="12"/>
      <c r="X46" s="12"/>
    </row>
    <row r="47" spans="1:24" ht="42.75" customHeight="1">
      <c r="A47" s="8">
        <v>31</v>
      </c>
      <c r="B47" s="9" t="s">
        <v>56</v>
      </c>
      <c r="C47" s="10">
        <f>'[1]feb 2021'!H47</f>
        <v>12237.540000000005</v>
      </c>
      <c r="D47" s="10">
        <v>3</v>
      </c>
      <c r="E47" s="10">
        <f>'[1]feb 2021'!E47+'March 2021'!D47</f>
        <v>146.54</v>
      </c>
      <c r="F47" s="10">
        <v>0</v>
      </c>
      <c r="G47" s="10">
        <f>'[1]feb 2021'!G47+'March 2021'!F47</f>
        <v>0</v>
      </c>
      <c r="H47" s="10">
        <f t="shared" si="0"/>
        <v>12240.540000000005</v>
      </c>
      <c r="I47" s="10">
        <f>'[1]feb 2021'!N47</f>
        <v>5.34</v>
      </c>
      <c r="J47" s="10">
        <v>0</v>
      </c>
      <c r="K47" s="10">
        <f>'[1]feb 2021'!K47+'March 2021'!J47</f>
        <v>0</v>
      </c>
      <c r="L47" s="10">
        <v>0</v>
      </c>
      <c r="M47" s="10">
        <f>'[1]feb 2021'!M47+'March 2021'!L47</f>
        <v>0</v>
      </c>
      <c r="N47" s="10">
        <f t="shared" si="1"/>
        <v>5.34</v>
      </c>
      <c r="O47" s="11">
        <f>'[1]feb 2021'!T47</f>
        <v>46.550000000000004</v>
      </c>
      <c r="P47" s="10">
        <v>0</v>
      </c>
      <c r="Q47" s="10">
        <f>'[1]feb 2021'!Q47+'March 2021'!P47</f>
        <v>43.88</v>
      </c>
      <c r="R47" s="10">
        <v>0</v>
      </c>
      <c r="S47" s="10">
        <f>'[1]feb 2021'!S47+'March 2021'!R47</f>
        <v>0</v>
      </c>
      <c r="T47" s="11">
        <f t="shared" si="2"/>
        <v>46.550000000000004</v>
      </c>
      <c r="U47" s="11">
        <f t="shared" si="3"/>
        <v>12292.430000000004</v>
      </c>
      <c r="V47" s="12"/>
      <c r="W47" s="12"/>
      <c r="X47" s="12"/>
    </row>
    <row r="48" spans="1:24" ht="42.75" customHeight="1">
      <c r="A48" s="8">
        <v>32</v>
      </c>
      <c r="B48" s="9" t="s">
        <v>57</v>
      </c>
      <c r="C48" s="10">
        <f>'[1]feb 2021'!H48</f>
        <v>11081.217000000004</v>
      </c>
      <c r="D48" s="10">
        <v>4.7</v>
      </c>
      <c r="E48" s="10">
        <f>'[1]feb 2021'!E48+'March 2021'!D48</f>
        <v>148.95299999999997</v>
      </c>
      <c r="F48" s="10">
        <v>0</v>
      </c>
      <c r="G48" s="10">
        <f>'[1]feb 2021'!G48+'March 2021'!F48</f>
        <v>0</v>
      </c>
      <c r="H48" s="10">
        <f t="shared" si="0"/>
        <v>11085.917000000005</v>
      </c>
      <c r="I48" s="10">
        <f>'[1]feb 2021'!N48</f>
        <v>6.2</v>
      </c>
      <c r="J48" s="10">
        <v>0</v>
      </c>
      <c r="K48" s="10">
        <f>'[1]feb 2021'!K48+'March 2021'!J48</f>
        <v>0</v>
      </c>
      <c r="L48" s="10">
        <v>0</v>
      </c>
      <c r="M48" s="10">
        <f>'[1]feb 2021'!M48+'March 2021'!L48</f>
        <v>0</v>
      </c>
      <c r="N48" s="10">
        <f t="shared" si="1"/>
        <v>6.2</v>
      </c>
      <c r="O48" s="11">
        <f>'[1]feb 2021'!T48</f>
        <v>0</v>
      </c>
      <c r="P48" s="10">
        <v>0</v>
      </c>
      <c r="Q48" s="10">
        <f>'[1]feb 2021'!Q48+'March 2021'!P48</f>
        <v>0</v>
      </c>
      <c r="R48" s="10">
        <v>0</v>
      </c>
      <c r="S48" s="10">
        <f>'[1]feb 2021'!S48+'March 2021'!R48</f>
        <v>0</v>
      </c>
      <c r="T48" s="11">
        <f t="shared" si="2"/>
        <v>0</v>
      </c>
      <c r="U48" s="11">
        <f t="shared" si="3"/>
        <v>11092.117000000006</v>
      </c>
      <c r="V48" s="12"/>
      <c r="W48" s="12"/>
      <c r="X48" s="12"/>
    </row>
    <row r="49" spans="1:24" s="18" customFormat="1" ht="42.75" customHeight="1">
      <c r="A49" s="14"/>
      <c r="B49" s="15" t="s">
        <v>58</v>
      </c>
      <c r="C49" s="16">
        <f>SUM(C45:C48)</f>
        <v>44688.107000000011</v>
      </c>
      <c r="D49" s="16">
        <f t="shared" ref="D49:U49" si="14">SUM(D45:D48)</f>
        <v>33.01</v>
      </c>
      <c r="E49" s="16">
        <f t="shared" si="14"/>
        <v>847.71299999999997</v>
      </c>
      <c r="F49" s="16">
        <f t="shared" si="14"/>
        <v>0</v>
      </c>
      <c r="G49" s="16">
        <f t="shared" si="14"/>
        <v>0</v>
      </c>
      <c r="H49" s="16">
        <f t="shared" si="14"/>
        <v>44721.117000000013</v>
      </c>
      <c r="I49" s="16">
        <f t="shared" si="14"/>
        <v>12.29</v>
      </c>
      <c r="J49" s="16">
        <f t="shared" si="14"/>
        <v>0</v>
      </c>
      <c r="K49" s="16">
        <f t="shared" si="14"/>
        <v>0.03</v>
      </c>
      <c r="L49" s="16">
        <f t="shared" si="14"/>
        <v>0</v>
      </c>
      <c r="M49" s="16">
        <f t="shared" si="14"/>
        <v>0</v>
      </c>
      <c r="N49" s="16">
        <f t="shared" si="14"/>
        <v>12.29</v>
      </c>
      <c r="O49" s="16">
        <f t="shared" si="14"/>
        <v>46.550000000000004</v>
      </c>
      <c r="P49" s="16">
        <f t="shared" si="14"/>
        <v>0</v>
      </c>
      <c r="Q49" s="16">
        <f t="shared" si="14"/>
        <v>43.88</v>
      </c>
      <c r="R49" s="16">
        <f t="shared" si="14"/>
        <v>0</v>
      </c>
      <c r="S49" s="16">
        <f t="shared" si="14"/>
        <v>0</v>
      </c>
      <c r="T49" s="16">
        <f t="shared" si="14"/>
        <v>46.550000000000004</v>
      </c>
      <c r="U49" s="16">
        <f t="shared" si="14"/>
        <v>44779.957000000017</v>
      </c>
      <c r="V49" s="17"/>
      <c r="W49" s="17"/>
      <c r="X49" s="17"/>
    </row>
    <row r="50" spans="1:24" s="18" customFormat="1" ht="42.75" customHeight="1">
      <c r="A50" s="14"/>
      <c r="B50" s="15" t="s">
        <v>59</v>
      </c>
      <c r="C50" s="16">
        <f>C49+C44</f>
        <v>93088.459000000003</v>
      </c>
      <c r="D50" s="16">
        <f t="shared" ref="D50:U50" si="15">D49+D44</f>
        <v>97.85</v>
      </c>
      <c r="E50" s="16">
        <f t="shared" si="15"/>
        <v>1363.923</v>
      </c>
      <c r="F50" s="16">
        <f t="shared" si="15"/>
        <v>0</v>
      </c>
      <c r="G50" s="16">
        <f t="shared" si="15"/>
        <v>0</v>
      </c>
      <c r="H50" s="16">
        <f t="shared" si="15"/>
        <v>93186.309000000008</v>
      </c>
      <c r="I50" s="16">
        <f t="shared" si="15"/>
        <v>12.29</v>
      </c>
      <c r="J50" s="16">
        <f t="shared" si="15"/>
        <v>0</v>
      </c>
      <c r="K50" s="16">
        <f t="shared" si="15"/>
        <v>0.03</v>
      </c>
      <c r="L50" s="16">
        <f t="shared" si="15"/>
        <v>0</v>
      </c>
      <c r="M50" s="16">
        <f t="shared" si="15"/>
        <v>0</v>
      </c>
      <c r="N50" s="16">
        <f t="shared" si="15"/>
        <v>12.29</v>
      </c>
      <c r="O50" s="16">
        <f t="shared" si="15"/>
        <v>46.550000000000004</v>
      </c>
      <c r="P50" s="16">
        <f t="shared" si="15"/>
        <v>0</v>
      </c>
      <c r="Q50" s="16">
        <f t="shared" si="15"/>
        <v>43.88</v>
      </c>
      <c r="R50" s="16">
        <f t="shared" si="15"/>
        <v>0</v>
      </c>
      <c r="S50" s="16">
        <f t="shared" si="15"/>
        <v>0</v>
      </c>
      <c r="T50" s="16">
        <f t="shared" si="15"/>
        <v>46.550000000000004</v>
      </c>
      <c r="U50" s="16">
        <f t="shared" si="15"/>
        <v>93245.149000000005</v>
      </c>
      <c r="V50" s="17"/>
      <c r="W50" s="17"/>
      <c r="X50" s="17"/>
    </row>
    <row r="51" spans="1:24" s="18" customFormat="1" ht="42.75" customHeight="1">
      <c r="A51" s="14"/>
      <c r="B51" s="15" t="s">
        <v>60</v>
      </c>
      <c r="C51" s="16">
        <f>C50+C39+C25</f>
        <v>171602.62100000001</v>
      </c>
      <c r="D51" s="16">
        <f t="shared" ref="D51:U51" si="16">D50+D39+D25</f>
        <v>154.25700000000001</v>
      </c>
      <c r="E51" s="16">
        <f t="shared" si="16"/>
        <v>2264.8589999999999</v>
      </c>
      <c r="F51" s="16">
        <f t="shared" si="16"/>
        <v>139.80000000000001</v>
      </c>
      <c r="G51" s="16">
        <f t="shared" si="16"/>
        <v>691.21199999999999</v>
      </c>
      <c r="H51" s="16">
        <f t="shared" si="16"/>
        <v>171617.07800000001</v>
      </c>
      <c r="I51" s="16">
        <f t="shared" si="16"/>
        <v>1880.0549999999998</v>
      </c>
      <c r="J51" s="16">
        <f t="shared" si="16"/>
        <v>8.4120000000000008</v>
      </c>
      <c r="K51" s="16">
        <f t="shared" si="16"/>
        <v>85.001000000000005</v>
      </c>
      <c r="L51" s="16">
        <f t="shared" si="16"/>
        <v>0</v>
      </c>
      <c r="M51" s="16">
        <f t="shared" si="16"/>
        <v>0</v>
      </c>
      <c r="N51" s="16">
        <f t="shared" si="16"/>
        <v>1888.4670000000001</v>
      </c>
      <c r="O51" s="16">
        <f t="shared" si="16"/>
        <v>3354.9669999999996</v>
      </c>
      <c r="P51" s="16">
        <f t="shared" si="16"/>
        <v>89.774999999999991</v>
      </c>
      <c r="Q51" s="16">
        <f t="shared" si="16"/>
        <v>776.04300000000001</v>
      </c>
      <c r="R51" s="16">
        <f t="shared" si="16"/>
        <v>0</v>
      </c>
      <c r="S51" s="16">
        <f t="shared" si="16"/>
        <v>65</v>
      </c>
      <c r="T51" s="16">
        <f t="shared" si="16"/>
        <v>3444.7420000000002</v>
      </c>
      <c r="U51" s="16">
        <f t="shared" si="16"/>
        <v>176950.28699999998</v>
      </c>
      <c r="V51" s="17"/>
      <c r="W51" s="17"/>
      <c r="X51" s="17"/>
    </row>
    <row r="52" spans="1:24" s="24" customFormat="1" ht="42.75" hidden="1" customHeight="1">
      <c r="A52" s="20"/>
      <c r="B52" s="21"/>
      <c r="C52" s="22"/>
      <c r="D52" s="22"/>
      <c r="E52" s="10" t="e">
        <f>'[1]feb 2021'!E52+'March 2021'!D52</f>
        <v>#REF!</v>
      </c>
      <c r="F52" s="22"/>
      <c r="G52" s="22"/>
      <c r="H52" s="22"/>
      <c r="I52" s="22"/>
      <c r="J52" s="22"/>
      <c r="K52" s="23"/>
      <c r="L52" s="22"/>
      <c r="M52" s="22"/>
      <c r="N52" s="22"/>
      <c r="O52" s="22"/>
      <c r="P52" s="22"/>
      <c r="Q52" s="10" t="e">
        <f>'[1]feb 2021'!Q52+'March 2021'!P52</f>
        <v>#REF!</v>
      </c>
      <c r="R52" s="22"/>
      <c r="S52" s="22"/>
      <c r="T52" s="22"/>
      <c r="U52" s="22"/>
      <c r="V52" s="22"/>
      <c r="W52" s="22"/>
      <c r="X52" s="22"/>
    </row>
    <row r="53" spans="1:24" s="24" customFormat="1" ht="35.25" hidden="1">
      <c r="A53" s="20"/>
      <c r="B53" s="21"/>
      <c r="C53" s="22"/>
      <c r="D53" s="22"/>
      <c r="E53" s="10">
        <f>'[1]feb 2021'!E53+'March 2021'!D53</f>
        <v>432.81799999999998</v>
      </c>
      <c r="F53" s="22"/>
      <c r="G53" s="22"/>
      <c r="H53" s="22"/>
      <c r="I53" s="25"/>
      <c r="J53" s="22"/>
      <c r="K53" s="23"/>
      <c r="L53" s="22"/>
      <c r="M53" s="25"/>
      <c r="N53" s="22"/>
      <c r="O53" s="22"/>
      <c r="P53" s="25"/>
      <c r="Q53" s="23"/>
      <c r="R53" s="22"/>
      <c r="S53" s="25"/>
      <c r="T53" s="26"/>
      <c r="U53" s="22"/>
      <c r="V53" s="22"/>
      <c r="W53" s="22"/>
      <c r="X53" s="22"/>
    </row>
    <row r="54" spans="1:24" s="24" customFormat="1" ht="35.25">
      <c r="A54" s="20"/>
      <c r="B54" s="21"/>
      <c r="C54" s="22"/>
      <c r="D54" s="22"/>
      <c r="E54" s="27"/>
      <c r="F54" s="22"/>
      <c r="G54" s="22"/>
      <c r="H54" s="22"/>
      <c r="I54" s="25"/>
      <c r="J54" s="22"/>
      <c r="K54" s="23"/>
      <c r="L54" s="22"/>
      <c r="M54" s="25"/>
      <c r="N54" s="22"/>
      <c r="O54" s="22"/>
      <c r="P54" s="25"/>
      <c r="Q54" s="23"/>
      <c r="R54" s="22"/>
      <c r="S54" s="25"/>
      <c r="T54" s="26"/>
      <c r="U54" s="22"/>
      <c r="V54" s="22"/>
      <c r="W54" s="22"/>
      <c r="X54" s="22"/>
    </row>
    <row r="55" spans="1:24" s="24" customFormat="1" ht="35.25">
      <c r="A55" s="20"/>
      <c r="B55" s="21"/>
      <c r="C55" s="22"/>
      <c r="D55" s="22"/>
      <c r="E55" s="27"/>
      <c r="F55" s="22"/>
      <c r="G55" s="22"/>
      <c r="H55" s="22"/>
      <c r="I55" s="25"/>
      <c r="J55" s="22"/>
      <c r="K55" s="23"/>
      <c r="L55" s="22"/>
      <c r="M55" s="25"/>
      <c r="N55" s="22"/>
      <c r="O55" s="22"/>
      <c r="P55" s="25"/>
      <c r="Q55" s="23"/>
      <c r="R55" s="22"/>
      <c r="S55" s="25"/>
      <c r="T55" s="26"/>
      <c r="U55" s="22"/>
      <c r="V55" s="22"/>
      <c r="W55" s="22"/>
      <c r="X55" s="22"/>
    </row>
    <row r="56" spans="1:24" s="18" customFormat="1" ht="57" customHeight="1">
      <c r="A56" s="28"/>
      <c r="B56" s="29"/>
      <c r="C56" s="30"/>
      <c r="D56" s="177" t="s">
        <v>61</v>
      </c>
      <c r="E56" s="177"/>
      <c r="F56" s="177"/>
      <c r="G56" s="177"/>
      <c r="H56" s="31">
        <f>D51+J51+P51-F51-L51-R51</f>
        <v>112.64400000000001</v>
      </c>
      <c r="I56" s="17"/>
      <c r="J56" s="17"/>
      <c r="K56" s="17"/>
      <c r="L56" s="17"/>
      <c r="M56" s="17"/>
      <c r="N56" s="17"/>
      <c r="O56" s="32"/>
      <c r="P56" s="17"/>
      <c r="Q56" s="17"/>
      <c r="R56" s="17"/>
      <c r="S56" s="17"/>
      <c r="T56" s="17"/>
      <c r="U56" s="33"/>
      <c r="V56" s="33"/>
      <c r="W56" s="33"/>
      <c r="X56" s="33"/>
    </row>
    <row r="57" spans="1:24" s="18" customFormat="1" ht="66" customHeight="1">
      <c r="A57" s="28"/>
      <c r="B57" s="29"/>
      <c r="C57" s="17"/>
      <c r="D57" s="177" t="s">
        <v>62</v>
      </c>
      <c r="E57" s="177"/>
      <c r="F57" s="177"/>
      <c r="G57" s="177"/>
      <c r="H57" s="31">
        <f>E51+K51+Q51-G51-M51-S51</f>
        <v>2369.6910000000003</v>
      </c>
      <c r="I57" s="17"/>
      <c r="J57" s="17"/>
      <c r="K57" s="17"/>
      <c r="L57" s="17"/>
      <c r="M57" s="17"/>
      <c r="N57" s="17"/>
      <c r="O57" s="32"/>
      <c r="P57" s="17"/>
      <c r="Q57" s="17"/>
      <c r="R57" s="17"/>
      <c r="S57" s="17"/>
      <c r="T57" s="17"/>
      <c r="U57" s="33"/>
      <c r="V57" s="33"/>
      <c r="W57" s="33"/>
      <c r="X57" s="33"/>
    </row>
    <row r="58" spans="1:24" ht="54" customHeight="1">
      <c r="C58" s="30"/>
      <c r="D58" s="177" t="s">
        <v>63</v>
      </c>
      <c r="E58" s="177"/>
      <c r="F58" s="177"/>
      <c r="G58" s="177"/>
      <c r="H58" s="31">
        <f>H51+N51+T51</f>
        <v>176950.28700000001</v>
      </c>
      <c r="I58" s="35"/>
      <c r="J58" s="35"/>
      <c r="K58" s="35"/>
      <c r="L58" s="36"/>
      <c r="M58" s="36"/>
      <c r="N58" s="37"/>
      <c r="O58" s="12"/>
      <c r="P58" s="35"/>
      <c r="Q58" s="35"/>
      <c r="T58" s="38"/>
      <c r="U58" s="12"/>
      <c r="V58" s="12"/>
      <c r="W58" s="12"/>
      <c r="X58" s="12"/>
    </row>
    <row r="59" spans="1:24" ht="42.75" customHeight="1">
      <c r="C59" s="33"/>
      <c r="D59" s="33"/>
      <c r="E59" s="39"/>
      <c r="F59" s="40"/>
      <c r="G59" s="40"/>
      <c r="H59" s="41"/>
      <c r="J59" s="35"/>
      <c r="K59" s="35"/>
      <c r="L59" s="42" t="e">
        <f>#REF!+'March 2021'!H56</f>
        <v>#REF!</v>
      </c>
      <c r="M59" s="35"/>
      <c r="O59" s="12"/>
    </row>
    <row r="60" spans="1:24" s="43" customFormat="1" ht="78.75" customHeight="1">
      <c r="B60" s="178" t="s">
        <v>64</v>
      </c>
      <c r="C60" s="178"/>
      <c r="D60" s="178"/>
      <c r="E60" s="178"/>
      <c r="F60" s="178"/>
      <c r="H60" s="44"/>
      <c r="I60" s="45" t="e">
        <f>#REF!+'March 2021'!H56</f>
        <v>#REF!</v>
      </c>
      <c r="J60" s="46"/>
      <c r="K60" s="47"/>
      <c r="L60" s="47"/>
      <c r="M60" s="47"/>
      <c r="Q60" s="178" t="s">
        <v>65</v>
      </c>
      <c r="R60" s="178"/>
      <c r="S60" s="178"/>
      <c r="T60" s="178"/>
      <c r="U60" s="178"/>
    </row>
    <row r="61" spans="1:24" s="43" customFormat="1" ht="45.75" customHeight="1">
      <c r="B61" s="178" t="s">
        <v>66</v>
      </c>
      <c r="C61" s="178"/>
      <c r="D61" s="178"/>
      <c r="E61" s="178"/>
      <c r="F61" s="178"/>
      <c r="G61" s="48"/>
      <c r="H61" s="49">
        <f>'[1]feb 2021'!H58+'March 2021'!H56</f>
        <v>176950.28700000001</v>
      </c>
      <c r="I61" s="48"/>
      <c r="J61" s="50"/>
      <c r="K61" s="47"/>
      <c r="L61" s="47"/>
      <c r="M61" s="47"/>
      <c r="Q61" s="178" t="s">
        <v>66</v>
      </c>
      <c r="R61" s="178"/>
      <c r="S61" s="178"/>
      <c r="T61" s="178"/>
      <c r="U61" s="178"/>
    </row>
    <row r="62" spans="1:24" s="43" customFormat="1" ht="45">
      <c r="B62" s="51"/>
      <c r="F62" s="52"/>
      <c r="I62" s="53"/>
      <c r="J62" s="52"/>
      <c r="Q62" s="54"/>
      <c r="R62" s="54"/>
      <c r="S62" s="55"/>
      <c r="T62" s="54"/>
      <c r="U62" s="54"/>
      <c r="V62" s="56">
        <f>Q51+K51+E51-S51-M51-G51</f>
        <v>2369.6909999999998</v>
      </c>
      <c r="W62" s="54"/>
      <c r="X62" s="54"/>
    </row>
    <row r="63" spans="1:24" s="43" customFormat="1" ht="61.5" customHeight="1">
      <c r="B63" s="51"/>
      <c r="G63" s="57">
        <f>'[1]May 2020'!H56+'March 2021'!H56</f>
        <v>174843.60500000001</v>
      </c>
      <c r="J63" s="176" t="s">
        <v>67</v>
      </c>
      <c r="K63" s="176"/>
      <c r="L63" s="176"/>
      <c r="O63" s="54"/>
      <c r="S63" s="52"/>
      <c r="U63" s="54"/>
      <c r="V63" s="54"/>
      <c r="W63" s="54"/>
      <c r="X63" s="54"/>
    </row>
    <row r="64" spans="1:24" s="43" customFormat="1" ht="58.5" customHeight="1">
      <c r="B64" s="51"/>
      <c r="H64" s="44"/>
      <c r="J64" s="176" t="s">
        <v>68</v>
      </c>
      <c r="K64" s="176"/>
      <c r="L64" s="176"/>
      <c r="O64" s="54"/>
      <c r="S64" s="52"/>
      <c r="U64" s="54"/>
      <c r="V64" s="54"/>
      <c r="W64" s="54"/>
      <c r="X64" s="54"/>
    </row>
    <row r="65" spans="2:24" s="59" customFormat="1" ht="45.75">
      <c r="B65" s="58"/>
      <c r="O65" s="60"/>
      <c r="S65" s="61"/>
      <c r="U65" s="60"/>
      <c r="V65" s="60"/>
      <c r="W65" s="60"/>
      <c r="X65" s="60"/>
    </row>
    <row r="66" spans="2:24">
      <c r="H66" s="42" t="e">
        <f>#REF!+'March 2021'!H56</f>
        <v>#REF!</v>
      </c>
    </row>
    <row r="67" spans="2:24">
      <c r="H67" s="35"/>
      <c r="J67" s="35"/>
    </row>
    <row r="69" spans="2:24">
      <c r="B69" s="2"/>
      <c r="G69" s="62"/>
      <c r="O69" s="2"/>
      <c r="U69" s="2"/>
      <c r="V69" s="2"/>
      <c r="W69" s="2"/>
      <c r="X69" s="2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zoomScale="36" zoomScaleNormal="36" zoomScaleSheetLayoutView="25" workbookViewId="0">
      <pane ySplit="6" topLeftCell="A31" activePane="bottomLeft" state="frozen"/>
      <selection pane="bottomLeft" activeCell="I20" sqref="I20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</row>
    <row r="2" spans="1:183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</row>
    <row r="3" spans="1:183" ht="35.25" customHeight="1">
      <c r="A3" s="180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31"/>
      <c r="E6" s="131" t="s">
        <v>14</v>
      </c>
      <c r="F6" s="131" t="s">
        <v>13</v>
      </c>
      <c r="G6" s="131" t="s">
        <v>14</v>
      </c>
      <c r="H6" s="180"/>
      <c r="I6" s="180"/>
      <c r="J6" s="68" t="s">
        <v>13</v>
      </c>
      <c r="K6" s="131" t="s">
        <v>14</v>
      </c>
      <c r="L6" s="131" t="s">
        <v>13</v>
      </c>
      <c r="M6" s="131" t="s">
        <v>14</v>
      </c>
      <c r="N6" s="180"/>
      <c r="O6" s="180"/>
      <c r="P6" s="131" t="s">
        <v>13</v>
      </c>
      <c r="Q6" s="131" t="s">
        <v>14</v>
      </c>
      <c r="R6" s="131" t="s">
        <v>13</v>
      </c>
      <c r="S6" s="131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v>624.0900000000006</v>
      </c>
      <c r="D7" s="71">
        <v>0</v>
      </c>
      <c r="E7" s="71">
        <v>0</v>
      </c>
      <c r="F7" s="71">
        <v>31.52</v>
      </c>
      <c r="G7" s="71">
        <v>69.819999999999993</v>
      </c>
      <c r="H7" s="71">
        <f>C7+(D7-F7)</f>
        <v>592.57000000000062</v>
      </c>
      <c r="I7" s="71">
        <v>197.26499999999993</v>
      </c>
      <c r="J7" s="71">
        <v>0.12</v>
      </c>
      <c r="K7" s="71">
        <v>4.1900000000000004</v>
      </c>
      <c r="L7" s="71">
        <v>0</v>
      </c>
      <c r="M7" s="71">
        <v>0</v>
      </c>
      <c r="N7" s="71">
        <f>I7+(J7-L7)</f>
        <v>197.38499999999993</v>
      </c>
      <c r="O7" s="72">
        <v>162.07000000000008</v>
      </c>
      <c r="P7" s="71">
        <v>1.5</v>
      </c>
      <c r="Q7" s="71">
        <v>1.66</v>
      </c>
      <c r="R7" s="71">
        <v>0</v>
      </c>
      <c r="S7" s="71">
        <v>46</v>
      </c>
      <c r="T7" s="72">
        <f>O7+(P7-R7)</f>
        <v>163.57000000000008</v>
      </c>
      <c r="U7" s="72">
        <f>H7+N7+T7</f>
        <v>953.52500000000066</v>
      </c>
      <c r="V7" s="73"/>
      <c r="W7" s="73"/>
    </row>
    <row r="8" spans="1:183" ht="42.75" customHeight="1">
      <c r="A8" s="69">
        <v>2</v>
      </c>
      <c r="B8" s="70" t="s">
        <v>16</v>
      </c>
      <c r="C8" s="71">
        <v>497.32500000000005</v>
      </c>
      <c r="D8" s="71">
        <v>0.03</v>
      </c>
      <c r="E8" s="71">
        <v>0.75</v>
      </c>
      <c r="F8" s="71">
        <v>0</v>
      </c>
      <c r="G8" s="71">
        <v>0.39</v>
      </c>
      <c r="H8" s="71">
        <f t="shared" ref="H8:H48" si="0">C8+(D8-F8)</f>
        <v>497.35500000000002</v>
      </c>
      <c r="I8" s="71">
        <v>116.31</v>
      </c>
      <c r="J8" s="71">
        <v>1.01</v>
      </c>
      <c r="K8" s="71">
        <v>10.055</v>
      </c>
      <c r="L8" s="71">
        <v>0</v>
      </c>
      <c r="M8" s="71">
        <v>0</v>
      </c>
      <c r="N8" s="71">
        <f t="shared" ref="N8:N48" si="1">I8+(J8-L8)</f>
        <v>117.32000000000001</v>
      </c>
      <c r="O8" s="72">
        <v>164.56</v>
      </c>
      <c r="P8" s="71">
        <v>5.77</v>
      </c>
      <c r="Q8" s="71">
        <v>5.77</v>
      </c>
      <c r="R8" s="71">
        <v>0</v>
      </c>
      <c r="S8" s="71">
        <v>0</v>
      </c>
      <c r="T8" s="72">
        <f t="shared" ref="T8:T48" si="2">O8+(P8-R8)</f>
        <v>170.33</v>
      </c>
      <c r="U8" s="72">
        <f t="shared" ref="U8:U48" si="3">H8+N8+T8</f>
        <v>785.00500000000011</v>
      </c>
      <c r="V8" s="73"/>
      <c r="W8" s="73"/>
    </row>
    <row r="9" spans="1:183" ht="42.75" customHeight="1">
      <c r="A9" s="69">
        <v>3</v>
      </c>
      <c r="B9" s="70" t="s">
        <v>17</v>
      </c>
      <c r="C9" s="71">
        <v>743.9599999999997</v>
      </c>
      <c r="D9" s="71">
        <v>0</v>
      </c>
      <c r="E9" s="71">
        <v>0</v>
      </c>
      <c r="F9" s="71">
        <v>0</v>
      </c>
      <c r="G9" s="71">
        <v>0</v>
      </c>
      <c r="H9" s="71">
        <f t="shared" si="0"/>
        <v>743.9599999999997</v>
      </c>
      <c r="I9" s="71">
        <v>195.49600000000004</v>
      </c>
      <c r="J9" s="71">
        <v>0.435</v>
      </c>
      <c r="K9" s="71">
        <v>10.797000000000001</v>
      </c>
      <c r="L9" s="71">
        <v>0</v>
      </c>
      <c r="M9" s="71">
        <v>0</v>
      </c>
      <c r="N9" s="71">
        <f t="shared" si="1"/>
        <v>195.93100000000004</v>
      </c>
      <c r="O9" s="72">
        <v>141.44</v>
      </c>
      <c r="P9" s="71">
        <v>0</v>
      </c>
      <c r="Q9" s="71">
        <v>0</v>
      </c>
      <c r="R9" s="71">
        <v>0</v>
      </c>
      <c r="S9" s="71">
        <v>0</v>
      </c>
      <c r="T9" s="72">
        <f t="shared" si="2"/>
        <v>141.44</v>
      </c>
      <c r="U9" s="72">
        <f t="shared" si="3"/>
        <v>1081.3309999999997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f t="shared" si="0"/>
        <v>0</v>
      </c>
      <c r="I10" s="71">
        <v>141.93900000000008</v>
      </c>
      <c r="J10" s="71">
        <v>0</v>
      </c>
      <c r="K10" s="71">
        <v>2.7740000000000005</v>
      </c>
      <c r="L10" s="71">
        <v>0</v>
      </c>
      <c r="M10" s="71">
        <v>0</v>
      </c>
      <c r="N10" s="71">
        <f t="shared" si="1"/>
        <v>141.93900000000008</v>
      </c>
      <c r="O10" s="72">
        <v>233.16999999999996</v>
      </c>
      <c r="P10" s="71">
        <v>0</v>
      </c>
      <c r="Q10" s="71">
        <v>0</v>
      </c>
      <c r="R10" s="71">
        <v>0</v>
      </c>
      <c r="S10" s="71">
        <v>0</v>
      </c>
      <c r="T10" s="72">
        <f t="shared" si="2"/>
        <v>233.16999999999996</v>
      </c>
      <c r="U10" s="72">
        <f t="shared" si="3"/>
        <v>375.10900000000004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1865.3750000000005</v>
      </c>
      <c r="D11" s="77">
        <f t="shared" ref="D11:U11" si="4">SUM(D7:D10)</f>
        <v>0.03</v>
      </c>
      <c r="E11" s="77">
        <f t="shared" si="4"/>
        <v>0.75</v>
      </c>
      <c r="F11" s="77">
        <f t="shared" si="4"/>
        <v>31.52</v>
      </c>
      <c r="G11" s="77">
        <f t="shared" si="4"/>
        <v>70.209999999999994</v>
      </c>
      <c r="H11" s="77">
        <f t="shared" si="4"/>
        <v>1833.8850000000002</v>
      </c>
      <c r="I11" s="77">
        <f t="shared" si="4"/>
        <v>651.01</v>
      </c>
      <c r="J11" s="77">
        <f t="shared" si="4"/>
        <v>1.5649999999999999</v>
      </c>
      <c r="K11" s="77">
        <f t="shared" si="4"/>
        <v>27.816000000000003</v>
      </c>
      <c r="L11" s="77">
        <f t="shared" si="4"/>
        <v>0</v>
      </c>
      <c r="M11" s="77">
        <f t="shared" si="4"/>
        <v>0</v>
      </c>
      <c r="N11" s="77">
        <f t="shared" si="4"/>
        <v>652.57500000000005</v>
      </c>
      <c r="O11" s="77">
        <f t="shared" si="4"/>
        <v>701.24</v>
      </c>
      <c r="P11" s="77">
        <f t="shared" si="4"/>
        <v>7.27</v>
      </c>
      <c r="Q11" s="77">
        <f t="shared" si="4"/>
        <v>7.43</v>
      </c>
      <c r="R11" s="77">
        <f t="shared" si="4"/>
        <v>0</v>
      </c>
      <c r="S11" s="77">
        <f t="shared" si="4"/>
        <v>46</v>
      </c>
      <c r="T11" s="77">
        <f t="shared" si="4"/>
        <v>708.51</v>
      </c>
      <c r="U11" s="77">
        <f t="shared" si="4"/>
        <v>3194.9700000000003</v>
      </c>
      <c r="V11" s="132"/>
      <c r="W11" s="132"/>
    </row>
    <row r="12" spans="1:183" ht="42.75" customHeight="1">
      <c r="A12" s="69">
        <v>5</v>
      </c>
      <c r="B12" s="70" t="s">
        <v>20</v>
      </c>
      <c r="C12" s="71">
        <v>1780.0199999999991</v>
      </c>
      <c r="D12" s="71">
        <v>0</v>
      </c>
      <c r="E12" s="71">
        <v>0</v>
      </c>
      <c r="F12" s="71">
        <v>33.36</v>
      </c>
      <c r="G12" s="71">
        <v>97.97</v>
      </c>
      <c r="H12" s="71">
        <f t="shared" si="0"/>
        <v>1746.6599999999992</v>
      </c>
      <c r="I12" s="71">
        <v>120.863</v>
      </c>
      <c r="J12" s="101">
        <v>0.24</v>
      </c>
      <c r="K12" s="71">
        <v>1.3000000000000003</v>
      </c>
      <c r="L12" s="71">
        <v>0</v>
      </c>
      <c r="M12" s="71">
        <v>0</v>
      </c>
      <c r="N12" s="71">
        <f t="shared" si="1"/>
        <v>121.10299999999999</v>
      </c>
      <c r="O12" s="72">
        <v>503.06</v>
      </c>
      <c r="P12" s="71">
        <v>18.740000000000002</v>
      </c>
      <c r="Q12" s="71">
        <v>97.35</v>
      </c>
      <c r="R12" s="71">
        <v>0</v>
      </c>
      <c r="S12" s="71">
        <v>0.5</v>
      </c>
      <c r="T12" s="72">
        <f t="shared" si="2"/>
        <v>521.79999999999995</v>
      </c>
      <c r="U12" s="72">
        <f t="shared" si="3"/>
        <v>2389.5629999999992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v>1023.7699999999998</v>
      </c>
      <c r="D13" s="71">
        <v>0</v>
      </c>
      <c r="E13" s="71">
        <v>0</v>
      </c>
      <c r="F13" s="71">
        <v>0</v>
      </c>
      <c r="G13" s="71">
        <v>0</v>
      </c>
      <c r="H13" s="71">
        <f t="shared" si="0"/>
        <v>1023.7699999999998</v>
      </c>
      <c r="I13" s="71">
        <v>146.78400000000005</v>
      </c>
      <c r="J13" s="101">
        <v>0</v>
      </c>
      <c r="K13" s="71">
        <v>4.33</v>
      </c>
      <c r="L13" s="71">
        <v>0</v>
      </c>
      <c r="M13" s="71">
        <v>0</v>
      </c>
      <c r="N13" s="71">
        <f t="shared" si="1"/>
        <v>146.78400000000005</v>
      </c>
      <c r="O13" s="72">
        <v>85.32</v>
      </c>
      <c r="P13" s="71">
        <v>0.54</v>
      </c>
      <c r="Q13" s="71">
        <v>0.54</v>
      </c>
      <c r="R13" s="71">
        <v>0</v>
      </c>
      <c r="S13" s="71">
        <v>0</v>
      </c>
      <c r="T13" s="72">
        <f t="shared" si="2"/>
        <v>85.86</v>
      </c>
      <c r="U13" s="72">
        <f t="shared" si="3"/>
        <v>1256.4139999999998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v>2084.5799999999995</v>
      </c>
      <c r="D14" s="71">
        <v>0</v>
      </c>
      <c r="E14" s="71">
        <v>0.15</v>
      </c>
      <c r="F14" s="71">
        <v>0</v>
      </c>
      <c r="G14" s="71">
        <v>0</v>
      </c>
      <c r="H14" s="71">
        <f t="shared" si="0"/>
        <v>2084.5799999999995</v>
      </c>
      <c r="I14" s="71">
        <v>190.55399999999997</v>
      </c>
      <c r="J14" s="102">
        <v>1.21</v>
      </c>
      <c r="K14" s="71">
        <v>12.356999999999999</v>
      </c>
      <c r="L14" s="71">
        <v>0</v>
      </c>
      <c r="M14" s="71">
        <v>0</v>
      </c>
      <c r="N14" s="71">
        <f t="shared" si="1"/>
        <v>191.76399999999998</v>
      </c>
      <c r="O14" s="72">
        <v>318.35999999999996</v>
      </c>
      <c r="P14" s="71">
        <v>8.4499999999999993</v>
      </c>
      <c r="Q14" s="71">
        <v>8.6499999999999986</v>
      </c>
      <c r="R14" s="71">
        <v>0</v>
      </c>
      <c r="S14" s="71">
        <v>0</v>
      </c>
      <c r="T14" s="72">
        <f t="shared" si="2"/>
        <v>326.80999999999995</v>
      </c>
      <c r="U14" s="72">
        <f t="shared" si="3"/>
        <v>2603.1539999999995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4888.369999999999</v>
      </c>
      <c r="D15" s="77">
        <f t="shared" ref="D15:U15" si="5">SUM(D12:D14)</f>
        <v>0</v>
      </c>
      <c r="E15" s="77">
        <f t="shared" si="5"/>
        <v>0.15</v>
      </c>
      <c r="F15" s="77">
        <f t="shared" si="5"/>
        <v>33.36</v>
      </c>
      <c r="G15" s="77">
        <f t="shared" si="5"/>
        <v>97.97</v>
      </c>
      <c r="H15" s="77">
        <f t="shared" si="5"/>
        <v>4855.0099999999984</v>
      </c>
      <c r="I15" s="77">
        <f t="shared" si="5"/>
        <v>458.20100000000002</v>
      </c>
      <c r="J15" s="77">
        <f t="shared" si="5"/>
        <v>1.45</v>
      </c>
      <c r="K15" s="77">
        <f t="shared" si="5"/>
        <v>17.987000000000002</v>
      </c>
      <c r="L15" s="77">
        <f t="shared" si="5"/>
        <v>0</v>
      </c>
      <c r="M15" s="77">
        <f t="shared" si="5"/>
        <v>0</v>
      </c>
      <c r="N15" s="77">
        <f t="shared" si="5"/>
        <v>459.65100000000007</v>
      </c>
      <c r="O15" s="77">
        <f t="shared" si="5"/>
        <v>906.74</v>
      </c>
      <c r="P15" s="77">
        <f t="shared" si="5"/>
        <v>27.73</v>
      </c>
      <c r="Q15" s="77">
        <f t="shared" si="5"/>
        <v>106.53999999999999</v>
      </c>
      <c r="R15" s="77">
        <f t="shared" si="5"/>
        <v>0</v>
      </c>
      <c r="S15" s="77">
        <f t="shared" si="5"/>
        <v>0.5</v>
      </c>
      <c r="T15" s="77">
        <f t="shared" si="5"/>
        <v>934.46999999999991</v>
      </c>
      <c r="U15" s="77">
        <f t="shared" si="5"/>
        <v>6249.1309999999985</v>
      </c>
      <c r="V15" s="132"/>
      <c r="W15" s="132"/>
    </row>
    <row r="16" spans="1:183" ht="42.75" customHeight="1">
      <c r="A16" s="69">
        <v>8</v>
      </c>
      <c r="B16" s="70" t="s">
        <v>25</v>
      </c>
      <c r="C16" s="71">
        <v>1765.4119999999991</v>
      </c>
      <c r="D16" s="71">
        <v>0</v>
      </c>
      <c r="E16" s="71">
        <v>13.055999999999999</v>
      </c>
      <c r="F16" s="71">
        <v>0</v>
      </c>
      <c r="G16" s="71">
        <v>36.680000000000007</v>
      </c>
      <c r="H16" s="71">
        <f t="shared" si="0"/>
        <v>1765.4119999999991</v>
      </c>
      <c r="I16" s="71">
        <v>110.65000000000002</v>
      </c>
      <c r="J16" s="71">
        <v>0</v>
      </c>
      <c r="K16" s="71">
        <v>1.226</v>
      </c>
      <c r="L16" s="71">
        <v>0</v>
      </c>
      <c r="M16" s="71">
        <v>0</v>
      </c>
      <c r="N16" s="71">
        <f t="shared" si="1"/>
        <v>110.65000000000002</v>
      </c>
      <c r="O16" s="72">
        <v>94.808999999999983</v>
      </c>
      <c r="P16" s="71">
        <v>1.46</v>
      </c>
      <c r="Q16" s="71">
        <v>19.560000000000002</v>
      </c>
      <c r="R16" s="71">
        <v>0</v>
      </c>
      <c r="S16" s="71">
        <v>0</v>
      </c>
      <c r="T16" s="72">
        <f t="shared" si="2"/>
        <v>96.268999999999977</v>
      </c>
      <c r="U16" s="72">
        <f t="shared" si="3"/>
        <v>1972.3309999999992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v>199.43399999999986</v>
      </c>
      <c r="D17" s="71">
        <v>0</v>
      </c>
      <c r="E17" s="71">
        <v>0</v>
      </c>
      <c r="F17" s="71">
        <v>0</v>
      </c>
      <c r="G17" s="71">
        <v>77.06</v>
      </c>
      <c r="H17" s="71">
        <f t="shared" si="0"/>
        <v>199.43399999999986</v>
      </c>
      <c r="I17" s="71">
        <v>14.156999999999993</v>
      </c>
      <c r="J17" s="71">
        <v>0</v>
      </c>
      <c r="K17" s="71">
        <v>1.4300000000000002</v>
      </c>
      <c r="L17" s="71">
        <v>0</v>
      </c>
      <c r="M17" s="71">
        <v>4.09</v>
      </c>
      <c r="N17" s="71">
        <f t="shared" si="1"/>
        <v>14.156999999999993</v>
      </c>
      <c r="O17" s="72">
        <v>407.971</v>
      </c>
      <c r="P17" s="71">
        <v>0</v>
      </c>
      <c r="Q17" s="71">
        <v>49.940000000000005</v>
      </c>
      <c r="R17" s="71">
        <v>0</v>
      </c>
      <c r="S17" s="71">
        <v>0</v>
      </c>
      <c r="T17" s="72">
        <f t="shared" si="2"/>
        <v>407.971</v>
      </c>
      <c r="U17" s="72">
        <f t="shared" si="3"/>
        <v>621.5619999999999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v>801.81499999999926</v>
      </c>
      <c r="D18" s="71">
        <v>0</v>
      </c>
      <c r="E18" s="71">
        <v>2.0100000000000002</v>
      </c>
      <c r="F18" s="71">
        <v>0</v>
      </c>
      <c r="G18" s="71">
        <v>0</v>
      </c>
      <c r="H18" s="71">
        <f t="shared" si="0"/>
        <v>801.81499999999926</v>
      </c>
      <c r="I18" s="71">
        <v>16.31999999999999</v>
      </c>
      <c r="J18" s="71">
        <v>0</v>
      </c>
      <c r="K18" s="71">
        <v>0.15</v>
      </c>
      <c r="L18" s="71">
        <v>0</v>
      </c>
      <c r="M18" s="71">
        <v>0</v>
      </c>
      <c r="N18" s="71">
        <f t="shared" si="1"/>
        <v>16.31999999999999</v>
      </c>
      <c r="O18" s="72">
        <v>62.798000000000009</v>
      </c>
      <c r="P18" s="71">
        <v>0</v>
      </c>
      <c r="Q18" s="71">
        <v>2.3400000000000003</v>
      </c>
      <c r="R18" s="71">
        <v>0</v>
      </c>
      <c r="S18" s="71">
        <v>0</v>
      </c>
      <c r="T18" s="72">
        <f t="shared" si="2"/>
        <v>62.798000000000009</v>
      </c>
      <c r="U18" s="72">
        <f t="shared" si="3"/>
        <v>880.9329999999992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2766.6609999999982</v>
      </c>
      <c r="D19" s="77">
        <f t="shared" ref="D19:U19" si="6">SUM(D16:D18)</f>
        <v>0</v>
      </c>
      <c r="E19" s="77">
        <f t="shared" si="6"/>
        <v>15.065999999999999</v>
      </c>
      <c r="F19" s="77">
        <f t="shared" si="6"/>
        <v>0</v>
      </c>
      <c r="G19" s="77">
        <f t="shared" si="6"/>
        <v>113.74000000000001</v>
      </c>
      <c r="H19" s="77">
        <f t="shared" si="6"/>
        <v>2766.6609999999982</v>
      </c>
      <c r="I19" s="77">
        <f t="shared" si="6"/>
        <v>141.12700000000001</v>
      </c>
      <c r="J19" s="77">
        <f t="shared" si="6"/>
        <v>0</v>
      </c>
      <c r="K19" s="77">
        <f t="shared" si="6"/>
        <v>2.806</v>
      </c>
      <c r="L19" s="77">
        <f t="shared" si="6"/>
        <v>0</v>
      </c>
      <c r="M19" s="77">
        <f t="shared" si="6"/>
        <v>4.09</v>
      </c>
      <c r="N19" s="77">
        <f t="shared" si="6"/>
        <v>141.12700000000001</v>
      </c>
      <c r="O19" s="77">
        <f t="shared" si="6"/>
        <v>565.57799999999997</v>
      </c>
      <c r="P19" s="77">
        <f t="shared" si="6"/>
        <v>1.46</v>
      </c>
      <c r="Q19" s="77">
        <f t="shared" si="6"/>
        <v>71.84</v>
      </c>
      <c r="R19" s="77">
        <f t="shared" si="6"/>
        <v>0</v>
      </c>
      <c r="S19" s="77">
        <f t="shared" si="6"/>
        <v>0</v>
      </c>
      <c r="T19" s="77">
        <f t="shared" si="6"/>
        <v>567.03800000000001</v>
      </c>
      <c r="U19" s="77">
        <f t="shared" si="6"/>
        <v>3474.8259999999982</v>
      </c>
      <c r="V19" s="132"/>
      <c r="W19" s="132"/>
    </row>
    <row r="20" spans="1:23" ht="42.75" customHeight="1">
      <c r="A20" s="69">
        <v>11</v>
      </c>
      <c r="B20" s="70" t="s">
        <v>29</v>
      </c>
      <c r="C20" s="71">
        <v>1197.1749999999995</v>
      </c>
      <c r="D20" s="71">
        <v>6.37</v>
      </c>
      <c r="E20" s="71">
        <v>9.7349999999999994</v>
      </c>
      <c r="F20" s="71">
        <v>0</v>
      </c>
      <c r="G20" s="71">
        <v>56</v>
      </c>
      <c r="H20" s="71">
        <f t="shared" si="0"/>
        <v>1203.5449999999994</v>
      </c>
      <c r="I20" s="71">
        <v>148.536</v>
      </c>
      <c r="J20" s="71">
        <v>0.46</v>
      </c>
      <c r="K20" s="71">
        <v>1.8210000000000002</v>
      </c>
      <c r="L20" s="71">
        <v>0</v>
      </c>
      <c r="M20" s="71">
        <v>0</v>
      </c>
      <c r="N20" s="71">
        <f t="shared" si="1"/>
        <v>148.99600000000001</v>
      </c>
      <c r="O20" s="72">
        <v>341.65099999999995</v>
      </c>
      <c r="P20" s="71">
        <v>0</v>
      </c>
      <c r="Q20" s="71">
        <v>56.927</v>
      </c>
      <c r="R20" s="71">
        <v>0</v>
      </c>
      <c r="S20" s="71">
        <v>0</v>
      </c>
      <c r="T20" s="72">
        <f t="shared" si="2"/>
        <v>341.65099999999995</v>
      </c>
      <c r="U20" s="72">
        <f t="shared" si="3"/>
        <v>1694.1919999999996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v>198.77999999999986</v>
      </c>
      <c r="D21" s="71">
        <v>0.05</v>
      </c>
      <c r="E21" s="71">
        <v>0.1</v>
      </c>
      <c r="F21" s="71">
        <v>0</v>
      </c>
      <c r="G21" s="71">
        <v>41.899999999999991</v>
      </c>
      <c r="H21" s="71">
        <f t="shared" si="0"/>
        <v>198.82999999999987</v>
      </c>
      <c r="I21" s="71">
        <v>45.873000000000019</v>
      </c>
      <c r="J21" s="71">
        <v>0.03</v>
      </c>
      <c r="K21" s="71">
        <v>21.3</v>
      </c>
      <c r="L21" s="71">
        <v>0</v>
      </c>
      <c r="M21" s="71">
        <v>0</v>
      </c>
      <c r="N21" s="71">
        <f t="shared" si="1"/>
        <v>45.90300000000002</v>
      </c>
      <c r="O21" s="72">
        <v>225.07000000000002</v>
      </c>
      <c r="P21" s="71">
        <v>0</v>
      </c>
      <c r="Q21" s="71">
        <v>73.139999999999986</v>
      </c>
      <c r="R21" s="71">
        <v>0</v>
      </c>
      <c r="S21" s="71">
        <v>0</v>
      </c>
      <c r="T21" s="72">
        <f t="shared" si="2"/>
        <v>225.07000000000002</v>
      </c>
      <c r="U21" s="72">
        <f t="shared" si="3"/>
        <v>469.80299999999988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v>406.7999999999999</v>
      </c>
      <c r="D22" s="71">
        <v>0</v>
      </c>
      <c r="E22" s="71">
        <v>0</v>
      </c>
      <c r="F22" s="71">
        <v>0</v>
      </c>
      <c r="G22" s="71">
        <v>269.70999999999998</v>
      </c>
      <c r="H22" s="71">
        <f t="shared" si="0"/>
        <v>406.7999999999999</v>
      </c>
      <c r="I22" s="71">
        <v>14.940000000000005</v>
      </c>
      <c r="J22" s="71">
        <v>0.05</v>
      </c>
      <c r="K22" s="71">
        <v>1.8200000000000003</v>
      </c>
      <c r="L22" s="71">
        <v>0</v>
      </c>
      <c r="M22" s="71">
        <v>12.74</v>
      </c>
      <c r="N22" s="71">
        <f t="shared" si="1"/>
        <v>14.990000000000006</v>
      </c>
      <c r="O22" s="72">
        <v>585.8599999999999</v>
      </c>
      <c r="P22" s="71">
        <v>0</v>
      </c>
      <c r="Q22" s="71">
        <v>300.57</v>
      </c>
      <c r="R22" s="71">
        <v>0</v>
      </c>
      <c r="S22" s="71">
        <v>5.72</v>
      </c>
      <c r="T22" s="72">
        <f t="shared" si="2"/>
        <v>585.8599999999999</v>
      </c>
      <c r="U22" s="72">
        <f t="shared" si="3"/>
        <v>1007.6499999999999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v>1156.8019999999999</v>
      </c>
      <c r="D23" s="71">
        <v>23.31</v>
      </c>
      <c r="E23" s="71">
        <v>41.935999999999993</v>
      </c>
      <c r="F23" s="71">
        <v>0</v>
      </c>
      <c r="G23" s="71">
        <v>0</v>
      </c>
      <c r="H23" s="71">
        <f t="shared" si="0"/>
        <v>1180.1119999999999</v>
      </c>
      <c r="I23" s="71">
        <v>11.283999999999997</v>
      </c>
      <c r="J23" s="71">
        <v>0.12</v>
      </c>
      <c r="K23" s="71">
        <v>1.254</v>
      </c>
      <c r="L23" s="71">
        <v>0</v>
      </c>
      <c r="M23" s="71">
        <v>0</v>
      </c>
      <c r="N23" s="71">
        <f t="shared" si="1"/>
        <v>11.403999999999996</v>
      </c>
      <c r="O23" s="72">
        <v>155.33500000000001</v>
      </c>
      <c r="P23" s="71">
        <v>0</v>
      </c>
      <c r="Q23" s="71">
        <v>99.75500000000001</v>
      </c>
      <c r="R23" s="71">
        <v>0</v>
      </c>
      <c r="S23" s="71">
        <v>89.99</v>
      </c>
      <c r="T23" s="72">
        <f t="shared" si="2"/>
        <v>155.33500000000001</v>
      </c>
      <c r="U23" s="72">
        <f t="shared" si="3"/>
        <v>1346.8509999999999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2959.5569999999993</v>
      </c>
      <c r="D24" s="77">
        <f t="shared" ref="D24:U24" si="7">SUM(D20:D23)</f>
        <v>29.729999999999997</v>
      </c>
      <c r="E24" s="77">
        <f t="shared" si="7"/>
        <v>51.770999999999994</v>
      </c>
      <c r="F24" s="77">
        <f t="shared" si="7"/>
        <v>0</v>
      </c>
      <c r="G24" s="77">
        <f t="shared" si="7"/>
        <v>367.60999999999996</v>
      </c>
      <c r="H24" s="77">
        <f t="shared" si="7"/>
        <v>2989.2869999999994</v>
      </c>
      <c r="I24" s="77">
        <f t="shared" si="7"/>
        <v>220.63300000000001</v>
      </c>
      <c r="J24" s="77">
        <f t="shared" si="7"/>
        <v>0.66</v>
      </c>
      <c r="K24" s="77">
        <f t="shared" si="7"/>
        <v>26.195000000000004</v>
      </c>
      <c r="L24" s="77">
        <f t="shared" si="7"/>
        <v>0</v>
      </c>
      <c r="M24" s="77">
        <f t="shared" si="7"/>
        <v>12.74</v>
      </c>
      <c r="N24" s="77">
        <f t="shared" si="7"/>
        <v>221.29300000000003</v>
      </c>
      <c r="O24" s="77">
        <f t="shared" si="7"/>
        <v>1307.9159999999999</v>
      </c>
      <c r="P24" s="77">
        <f t="shared" si="7"/>
        <v>0</v>
      </c>
      <c r="Q24" s="77">
        <f t="shared" si="7"/>
        <v>530.39199999999994</v>
      </c>
      <c r="R24" s="77">
        <f t="shared" si="7"/>
        <v>0</v>
      </c>
      <c r="S24" s="77">
        <f t="shared" si="7"/>
        <v>95.71</v>
      </c>
      <c r="T24" s="77">
        <f t="shared" si="7"/>
        <v>1307.9159999999999</v>
      </c>
      <c r="U24" s="77">
        <f t="shared" si="7"/>
        <v>4518.4959999999992</v>
      </c>
      <c r="V24" s="132"/>
      <c r="W24" s="132"/>
    </row>
    <row r="25" spans="1:23" s="78" customFormat="1" ht="42.75" customHeight="1">
      <c r="A25" s="75"/>
      <c r="B25" s="76" t="s">
        <v>34</v>
      </c>
      <c r="C25" s="77">
        <f>C24+C19+C15+C11</f>
        <v>12479.962999999996</v>
      </c>
      <c r="D25" s="77">
        <f t="shared" ref="D25:U25" si="8">D24+D19+D15+D11</f>
        <v>29.759999999999998</v>
      </c>
      <c r="E25" s="77">
        <f t="shared" si="8"/>
        <v>67.736999999999995</v>
      </c>
      <c r="F25" s="77">
        <f t="shared" si="8"/>
        <v>64.88</v>
      </c>
      <c r="G25" s="77">
        <f t="shared" si="8"/>
        <v>649.53</v>
      </c>
      <c r="H25" s="77">
        <f t="shared" si="8"/>
        <v>12444.842999999995</v>
      </c>
      <c r="I25" s="77">
        <f t="shared" si="8"/>
        <v>1470.971</v>
      </c>
      <c r="J25" s="77">
        <f t="shared" si="8"/>
        <v>3.6749999999999998</v>
      </c>
      <c r="K25" s="77">
        <f t="shared" si="8"/>
        <v>74.804000000000002</v>
      </c>
      <c r="L25" s="77">
        <f t="shared" si="8"/>
        <v>0</v>
      </c>
      <c r="M25" s="77">
        <f t="shared" si="8"/>
        <v>16.829999999999998</v>
      </c>
      <c r="N25" s="77">
        <f t="shared" si="8"/>
        <v>1474.6460000000002</v>
      </c>
      <c r="O25" s="77">
        <f t="shared" si="8"/>
        <v>3481.4740000000002</v>
      </c>
      <c r="P25" s="77">
        <f t="shared" si="8"/>
        <v>36.46</v>
      </c>
      <c r="Q25" s="77">
        <f t="shared" si="8"/>
        <v>716.20199999999988</v>
      </c>
      <c r="R25" s="77">
        <f t="shared" si="8"/>
        <v>0</v>
      </c>
      <c r="S25" s="77">
        <f t="shared" si="8"/>
        <v>142.20999999999998</v>
      </c>
      <c r="T25" s="77">
        <f t="shared" si="8"/>
        <v>3517.9340000000002</v>
      </c>
      <c r="U25" s="77">
        <f t="shared" si="8"/>
        <v>17437.422999999995</v>
      </c>
      <c r="V25" s="132"/>
      <c r="W25" s="132"/>
    </row>
    <row r="26" spans="1:23" ht="42.75" customHeight="1">
      <c r="A26" s="69">
        <v>15</v>
      </c>
      <c r="B26" s="70" t="s">
        <v>35</v>
      </c>
      <c r="C26" s="71">
        <v>1170.7919999999995</v>
      </c>
      <c r="D26" s="71">
        <v>2.84</v>
      </c>
      <c r="E26" s="71">
        <v>79.905000000000001</v>
      </c>
      <c r="F26" s="71">
        <v>0</v>
      </c>
      <c r="G26" s="71">
        <v>0</v>
      </c>
      <c r="H26" s="71">
        <f t="shared" si="0"/>
        <v>1173.6319999999994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f t="shared" si="1"/>
        <v>0</v>
      </c>
      <c r="O26" s="72">
        <v>57.56</v>
      </c>
      <c r="P26" s="71">
        <v>0</v>
      </c>
      <c r="Q26" s="71">
        <v>57.56</v>
      </c>
      <c r="R26" s="71">
        <v>0</v>
      </c>
      <c r="S26" s="71">
        <v>0</v>
      </c>
      <c r="T26" s="72">
        <f t="shared" si="2"/>
        <v>57.56</v>
      </c>
      <c r="U26" s="72">
        <f t="shared" si="3"/>
        <v>1231.1919999999993</v>
      </c>
      <c r="V26" s="73"/>
      <c r="W26" s="73"/>
    </row>
    <row r="27" spans="1:23" ht="42.75" customHeight="1">
      <c r="A27" s="69">
        <v>16</v>
      </c>
      <c r="B27" s="70" t="s">
        <v>79</v>
      </c>
      <c r="C27" s="71">
        <v>10241.106999999991</v>
      </c>
      <c r="D27" s="71">
        <v>11.7</v>
      </c>
      <c r="E27" s="71">
        <v>97.23</v>
      </c>
      <c r="F27" s="71">
        <v>0</v>
      </c>
      <c r="G27" s="71">
        <v>0</v>
      </c>
      <c r="H27" s="71">
        <f t="shared" si="0"/>
        <v>10252.806999999992</v>
      </c>
      <c r="I27" s="71">
        <v>361.97499999999997</v>
      </c>
      <c r="J27" s="71">
        <v>3.07</v>
      </c>
      <c r="K27" s="71">
        <v>33.53</v>
      </c>
      <c r="L27" s="71">
        <v>0</v>
      </c>
      <c r="M27" s="71">
        <v>0</v>
      </c>
      <c r="N27" s="71">
        <f t="shared" si="1"/>
        <v>365.04499999999996</v>
      </c>
      <c r="O27" s="72">
        <v>74.960000000000008</v>
      </c>
      <c r="P27" s="71">
        <v>0.03</v>
      </c>
      <c r="Q27" s="71">
        <v>0.03</v>
      </c>
      <c r="R27" s="71">
        <v>0</v>
      </c>
      <c r="S27" s="71">
        <v>0</v>
      </c>
      <c r="T27" s="72">
        <f t="shared" si="2"/>
        <v>74.990000000000009</v>
      </c>
      <c r="U27" s="72">
        <f t="shared" si="3"/>
        <v>10692.841999999991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11411.89899999999</v>
      </c>
      <c r="D28" s="77">
        <f t="shared" ref="D28:U28" si="9">SUM(D26:D27)</f>
        <v>14.54</v>
      </c>
      <c r="E28" s="77">
        <f t="shared" si="9"/>
        <v>177.13499999999999</v>
      </c>
      <c r="F28" s="77">
        <f t="shared" si="9"/>
        <v>0</v>
      </c>
      <c r="G28" s="77">
        <f t="shared" si="9"/>
        <v>0</v>
      </c>
      <c r="H28" s="77">
        <f t="shared" si="9"/>
        <v>11426.438999999991</v>
      </c>
      <c r="I28" s="77">
        <f t="shared" si="9"/>
        <v>361.97499999999997</v>
      </c>
      <c r="J28" s="77">
        <f t="shared" si="9"/>
        <v>3.07</v>
      </c>
      <c r="K28" s="77">
        <f t="shared" si="9"/>
        <v>33.53</v>
      </c>
      <c r="L28" s="77">
        <f t="shared" si="9"/>
        <v>0</v>
      </c>
      <c r="M28" s="77">
        <f t="shared" si="9"/>
        <v>0</v>
      </c>
      <c r="N28" s="77">
        <f t="shared" si="9"/>
        <v>365.04499999999996</v>
      </c>
      <c r="O28" s="77">
        <f t="shared" si="9"/>
        <v>132.52000000000001</v>
      </c>
      <c r="P28" s="77">
        <f t="shared" si="9"/>
        <v>0.03</v>
      </c>
      <c r="Q28" s="77">
        <f t="shared" si="9"/>
        <v>57.59</v>
      </c>
      <c r="R28" s="77">
        <f t="shared" si="9"/>
        <v>0</v>
      </c>
      <c r="S28" s="77">
        <f t="shared" si="9"/>
        <v>0</v>
      </c>
      <c r="T28" s="77">
        <f t="shared" si="9"/>
        <v>132.55000000000001</v>
      </c>
      <c r="U28" s="77">
        <f t="shared" si="9"/>
        <v>11924.033999999991</v>
      </c>
      <c r="V28" s="132"/>
      <c r="W28" s="132"/>
    </row>
    <row r="29" spans="1:23" ht="42.75" customHeight="1">
      <c r="A29" s="69">
        <v>17</v>
      </c>
      <c r="B29" s="70" t="s">
        <v>38</v>
      </c>
      <c r="C29" s="71">
        <v>4441.0630000000001</v>
      </c>
      <c r="D29" s="71">
        <v>7.89</v>
      </c>
      <c r="E29" s="71">
        <v>54.125999999999998</v>
      </c>
      <c r="F29" s="71">
        <v>0</v>
      </c>
      <c r="G29" s="71">
        <v>0</v>
      </c>
      <c r="H29" s="71">
        <f t="shared" si="0"/>
        <v>4448.9530000000004</v>
      </c>
      <c r="I29" s="71">
        <v>40.49</v>
      </c>
      <c r="J29" s="71">
        <v>7.8</v>
      </c>
      <c r="K29" s="71">
        <v>44.72</v>
      </c>
      <c r="L29" s="71">
        <v>0</v>
      </c>
      <c r="M29" s="71">
        <v>0</v>
      </c>
      <c r="N29" s="71">
        <f t="shared" si="1"/>
        <v>48.29</v>
      </c>
      <c r="O29" s="72">
        <v>136.68</v>
      </c>
      <c r="P29" s="71">
        <v>1.4</v>
      </c>
      <c r="Q29" s="71">
        <v>90.28</v>
      </c>
      <c r="R29" s="71">
        <v>0</v>
      </c>
      <c r="S29" s="71">
        <v>0</v>
      </c>
      <c r="T29" s="72">
        <f t="shared" si="2"/>
        <v>138.08000000000001</v>
      </c>
      <c r="U29" s="72">
        <f t="shared" si="3"/>
        <v>4635.3230000000003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v>5840.9440000000004</v>
      </c>
      <c r="D30" s="71">
        <v>13.92</v>
      </c>
      <c r="E30" s="71">
        <v>95.545000000000002</v>
      </c>
      <c r="F30" s="71">
        <v>0</v>
      </c>
      <c r="G30" s="71">
        <v>0</v>
      </c>
      <c r="H30" s="71">
        <f t="shared" si="0"/>
        <v>5854.8640000000005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f t="shared" si="1"/>
        <v>0</v>
      </c>
      <c r="O30" s="72">
        <v>0.22</v>
      </c>
      <c r="P30" s="71">
        <v>0</v>
      </c>
      <c r="Q30" s="71">
        <v>0</v>
      </c>
      <c r="R30" s="71">
        <v>0</v>
      </c>
      <c r="S30" s="71">
        <v>0</v>
      </c>
      <c r="T30" s="72">
        <f t="shared" si="2"/>
        <v>0.22</v>
      </c>
      <c r="U30" s="72">
        <f t="shared" si="3"/>
        <v>5855.0840000000007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v>3028.0429999999992</v>
      </c>
      <c r="D31" s="71">
        <v>4.78</v>
      </c>
      <c r="E31" s="71">
        <v>26.178000000000001</v>
      </c>
      <c r="F31" s="71">
        <v>0</v>
      </c>
      <c r="G31" s="71">
        <v>0</v>
      </c>
      <c r="H31" s="71">
        <f t="shared" si="0"/>
        <v>3032.8229999999994</v>
      </c>
      <c r="I31" s="71">
        <v>3.1600000000000037</v>
      </c>
      <c r="J31" s="71">
        <v>0</v>
      </c>
      <c r="K31" s="71">
        <v>0</v>
      </c>
      <c r="L31" s="71">
        <v>0</v>
      </c>
      <c r="M31" s="71">
        <v>0</v>
      </c>
      <c r="N31" s="71">
        <f t="shared" si="1"/>
        <v>3.1600000000000037</v>
      </c>
      <c r="O31" s="72">
        <v>128.47999999999999</v>
      </c>
      <c r="P31" s="71">
        <v>0</v>
      </c>
      <c r="Q31" s="71">
        <v>80.19</v>
      </c>
      <c r="R31" s="71">
        <v>0</v>
      </c>
      <c r="S31" s="71">
        <v>0</v>
      </c>
      <c r="T31" s="72">
        <f t="shared" si="2"/>
        <v>128.47999999999999</v>
      </c>
      <c r="U31" s="72">
        <f t="shared" si="3"/>
        <v>3164.4629999999993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v>4401.46</v>
      </c>
      <c r="D32" s="71">
        <v>1.83</v>
      </c>
      <c r="E32" s="71">
        <v>53.216999999999999</v>
      </c>
      <c r="F32" s="71">
        <v>0</v>
      </c>
      <c r="G32" s="71">
        <v>0</v>
      </c>
      <c r="H32" s="71">
        <f t="shared" si="0"/>
        <v>4403.29</v>
      </c>
      <c r="I32" s="71">
        <v>133.41999999999999</v>
      </c>
      <c r="J32" s="71">
        <v>0.18</v>
      </c>
      <c r="K32" s="71">
        <v>8.19</v>
      </c>
      <c r="L32" s="71">
        <v>0</v>
      </c>
      <c r="M32" s="71">
        <v>0</v>
      </c>
      <c r="N32" s="71">
        <f t="shared" si="1"/>
        <v>133.6</v>
      </c>
      <c r="O32" s="72">
        <v>271.04999999999995</v>
      </c>
      <c r="P32" s="71">
        <v>0</v>
      </c>
      <c r="Q32" s="71">
        <v>4.5</v>
      </c>
      <c r="R32" s="71">
        <v>0</v>
      </c>
      <c r="S32" s="71">
        <v>0</v>
      </c>
      <c r="T32" s="72">
        <f t="shared" si="2"/>
        <v>271.04999999999995</v>
      </c>
      <c r="U32" s="72">
        <f t="shared" si="3"/>
        <v>4807.9400000000005</v>
      </c>
      <c r="V32" s="73"/>
      <c r="W32" s="73"/>
    </row>
    <row r="33" spans="1:23" s="78" customFormat="1" ht="42.75" customHeight="1">
      <c r="A33" s="75"/>
      <c r="B33" s="76" t="s">
        <v>42</v>
      </c>
      <c r="C33" s="77">
        <f>SUM(C29:C32)</f>
        <v>17711.510000000002</v>
      </c>
      <c r="D33" s="77">
        <f t="shared" ref="D33:U33" si="10">SUM(D29:D32)</f>
        <v>28.42</v>
      </c>
      <c r="E33" s="77">
        <f t="shared" si="10"/>
        <v>229.06599999999997</v>
      </c>
      <c r="F33" s="77">
        <f t="shared" si="10"/>
        <v>0</v>
      </c>
      <c r="G33" s="77">
        <f t="shared" si="10"/>
        <v>0</v>
      </c>
      <c r="H33" s="77">
        <f t="shared" si="10"/>
        <v>17739.93</v>
      </c>
      <c r="I33" s="77">
        <f t="shared" si="10"/>
        <v>177.07</v>
      </c>
      <c r="J33" s="77">
        <f t="shared" si="10"/>
        <v>7.9799999999999995</v>
      </c>
      <c r="K33" s="77">
        <f t="shared" si="10"/>
        <v>52.91</v>
      </c>
      <c r="L33" s="77">
        <f t="shared" si="10"/>
        <v>0</v>
      </c>
      <c r="M33" s="77">
        <f t="shared" si="10"/>
        <v>0</v>
      </c>
      <c r="N33" s="77">
        <f t="shared" si="10"/>
        <v>185.05</v>
      </c>
      <c r="O33" s="77">
        <f t="shared" si="10"/>
        <v>536.42999999999995</v>
      </c>
      <c r="P33" s="77">
        <f t="shared" si="10"/>
        <v>1.4</v>
      </c>
      <c r="Q33" s="77">
        <f t="shared" si="10"/>
        <v>174.97</v>
      </c>
      <c r="R33" s="77">
        <f t="shared" si="10"/>
        <v>0</v>
      </c>
      <c r="S33" s="77">
        <f t="shared" si="10"/>
        <v>0</v>
      </c>
      <c r="T33" s="77">
        <f t="shared" si="10"/>
        <v>537.82999999999993</v>
      </c>
      <c r="U33" s="77">
        <f t="shared" si="10"/>
        <v>18462.810000000001</v>
      </c>
      <c r="V33" s="132"/>
      <c r="W33" s="132"/>
    </row>
    <row r="34" spans="1:23" ht="42.75" customHeight="1">
      <c r="A34" s="69">
        <v>21</v>
      </c>
      <c r="B34" s="70" t="s">
        <v>43</v>
      </c>
      <c r="C34" s="71">
        <v>5841.4500000000007</v>
      </c>
      <c r="D34" s="71">
        <v>4.1399999999999997</v>
      </c>
      <c r="E34" s="71">
        <v>44.16</v>
      </c>
      <c r="F34" s="71">
        <v>0</v>
      </c>
      <c r="G34" s="71">
        <v>0</v>
      </c>
      <c r="H34" s="71">
        <f t="shared" si="0"/>
        <v>5845.5900000000011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f t="shared" si="1"/>
        <v>0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f t="shared" si="2"/>
        <v>0</v>
      </c>
      <c r="U34" s="72">
        <f t="shared" si="3"/>
        <v>5845.5900000000011</v>
      </c>
      <c r="V34" s="79"/>
      <c r="W34" s="79"/>
    </row>
    <row r="35" spans="1:23" ht="42.75" customHeight="1">
      <c r="A35" s="69">
        <v>22</v>
      </c>
      <c r="B35" s="70" t="s">
        <v>44</v>
      </c>
      <c r="C35" s="71">
        <v>4574.2550000000001</v>
      </c>
      <c r="D35" s="71">
        <v>7.8</v>
      </c>
      <c r="E35" s="71">
        <v>73.61999999999999</v>
      </c>
      <c r="F35" s="71">
        <v>0</v>
      </c>
      <c r="G35" s="71">
        <v>0</v>
      </c>
      <c r="H35" s="71">
        <f t="shared" si="0"/>
        <v>4582.0550000000003</v>
      </c>
      <c r="I35" s="71">
        <v>0.1</v>
      </c>
      <c r="J35" s="71">
        <v>0</v>
      </c>
      <c r="K35" s="71">
        <v>0.1</v>
      </c>
      <c r="L35" s="71">
        <v>0</v>
      </c>
      <c r="M35" s="71">
        <v>0</v>
      </c>
      <c r="N35" s="71">
        <f t="shared" si="1"/>
        <v>0.1</v>
      </c>
      <c r="O35" s="72">
        <v>16.43</v>
      </c>
      <c r="P35" s="71">
        <v>0</v>
      </c>
      <c r="Q35" s="71">
        <v>0</v>
      </c>
      <c r="R35" s="71">
        <v>0</v>
      </c>
      <c r="S35" s="71">
        <v>0</v>
      </c>
      <c r="T35" s="72">
        <f t="shared" si="2"/>
        <v>16.43</v>
      </c>
      <c r="U35" s="72">
        <f t="shared" si="3"/>
        <v>4598.5850000000009</v>
      </c>
      <c r="V35" s="79"/>
      <c r="W35" s="79"/>
    </row>
    <row r="36" spans="1:23" ht="42.75" customHeight="1">
      <c r="A36" s="69">
        <v>23</v>
      </c>
      <c r="B36" s="70" t="s">
        <v>45</v>
      </c>
      <c r="C36" s="71">
        <v>19365.04</v>
      </c>
      <c r="D36" s="71">
        <v>1.33</v>
      </c>
      <c r="E36" s="71">
        <v>8.7700000000000014</v>
      </c>
      <c r="F36" s="71">
        <v>0</v>
      </c>
      <c r="G36" s="71">
        <v>0</v>
      </c>
      <c r="H36" s="71">
        <f t="shared" si="0"/>
        <v>19366.370000000003</v>
      </c>
      <c r="I36" s="71">
        <v>7.18</v>
      </c>
      <c r="J36" s="71">
        <v>1.32</v>
      </c>
      <c r="K36" s="71">
        <v>2.17</v>
      </c>
      <c r="L36" s="71">
        <v>0</v>
      </c>
      <c r="M36" s="71">
        <v>0</v>
      </c>
      <c r="N36" s="71">
        <f t="shared" si="1"/>
        <v>8.5</v>
      </c>
      <c r="O36" s="72">
        <v>0</v>
      </c>
      <c r="P36" s="71">
        <v>0</v>
      </c>
      <c r="Q36" s="71">
        <v>0</v>
      </c>
      <c r="R36" s="71">
        <v>0</v>
      </c>
      <c r="S36" s="71">
        <v>0</v>
      </c>
      <c r="T36" s="72">
        <f t="shared" si="2"/>
        <v>0</v>
      </c>
      <c r="U36" s="72">
        <f t="shared" si="3"/>
        <v>19374.870000000003</v>
      </c>
      <c r="V36" s="79"/>
      <c r="W36" s="79"/>
    </row>
    <row r="37" spans="1:23" ht="42.75" customHeight="1">
      <c r="A37" s="69">
        <v>24</v>
      </c>
      <c r="B37" s="70" t="s">
        <v>46</v>
      </c>
      <c r="C37" s="71">
        <v>6991.8999999999987</v>
      </c>
      <c r="D37" s="71">
        <v>0.66</v>
      </c>
      <c r="E37" s="71">
        <v>16.059999999999999</v>
      </c>
      <c r="F37" s="71">
        <v>0</v>
      </c>
      <c r="G37" s="71">
        <v>0</v>
      </c>
      <c r="H37" s="71">
        <f t="shared" si="0"/>
        <v>6992.5599999999986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f t="shared" si="1"/>
        <v>0</v>
      </c>
      <c r="O37" s="72">
        <v>0.68</v>
      </c>
      <c r="P37" s="71">
        <v>2.76</v>
      </c>
      <c r="Q37" s="71">
        <v>3.44</v>
      </c>
      <c r="R37" s="71">
        <v>0</v>
      </c>
      <c r="S37" s="71">
        <v>0</v>
      </c>
      <c r="T37" s="72">
        <f t="shared" si="2"/>
        <v>3.44</v>
      </c>
      <c r="U37" s="72">
        <f t="shared" si="3"/>
        <v>6995.9999999999982</v>
      </c>
      <c r="V37" s="79"/>
      <c r="W37" s="79"/>
    </row>
    <row r="38" spans="1:23" s="78" customFormat="1" ht="42.75" customHeight="1">
      <c r="A38" s="75"/>
      <c r="B38" s="76" t="s">
        <v>47</v>
      </c>
      <c r="C38" s="77">
        <f>SUM(C34:C37)</f>
        <v>36772.645000000004</v>
      </c>
      <c r="D38" s="77">
        <f t="shared" ref="D38:U38" si="11">SUM(D34:D37)</f>
        <v>13.93</v>
      </c>
      <c r="E38" s="77">
        <f t="shared" si="11"/>
        <v>142.60999999999999</v>
      </c>
      <c r="F38" s="77">
        <f t="shared" si="11"/>
        <v>0</v>
      </c>
      <c r="G38" s="77">
        <f t="shared" si="11"/>
        <v>0</v>
      </c>
      <c r="H38" s="77">
        <f t="shared" si="11"/>
        <v>36786.575000000004</v>
      </c>
      <c r="I38" s="77">
        <f t="shared" si="11"/>
        <v>7.2799999999999994</v>
      </c>
      <c r="J38" s="77">
        <f t="shared" si="11"/>
        <v>1.32</v>
      </c>
      <c r="K38" s="77">
        <f t="shared" si="11"/>
        <v>2.27</v>
      </c>
      <c r="L38" s="77">
        <f t="shared" si="11"/>
        <v>0</v>
      </c>
      <c r="M38" s="77">
        <f t="shared" si="11"/>
        <v>0</v>
      </c>
      <c r="N38" s="77">
        <f t="shared" si="11"/>
        <v>8.6</v>
      </c>
      <c r="O38" s="77">
        <f t="shared" si="11"/>
        <v>17.11</v>
      </c>
      <c r="P38" s="77">
        <f t="shared" si="11"/>
        <v>2.76</v>
      </c>
      <c r="Q38" s="77">
        <f t="shared" si="11"/>
        <v>3.44</v>
      </c>
      <c r="R38" s="77">
        <f t="shared" si="11"/>
        <v>0</v>
      </c>
      <c r="S38" s="77">
        <f t="shared" si="11"/>
        <v>0</v>
      </c>
      <c r="T38" s="77">
        <f t="shared" si="11"/>
        <v>19.87</v>
      </c>
      <c r="U38" s="77">
        <f t="shared" si="11"/>
        <v>36815.045000000006</v>
      </c>
      <c r="V38" s="132"/>
      <c r="W38" s="132"/>
    </row>
    <row r="39" spans="1:23" s="78" customFormat="1" ht="42.75" customHeight="1">
      <c r="A39" s="75"/>
      <c r="B39" s="76" t="s">
        <v>48</v>
      </c>
      <c r="C39" s="77">
        <f>C38+C33+C28</f>
        <v>65896.054000000004</v>
      </c>
      <c r="D39" s="77">
        <f t="shared" ref="D39:U39" si="12">D38+D33+D28</f>
        <v>56.89</v>
      </c>
      <c r="E39" s="77">
        <f t="shared" si="12"/>
        <v>548.81099999999992</v>
      </c>
      <c r="F39" s="77">
        <f t="shared" si="12"/>
        <v>0</v>
      </c>
      <c r="G39" s="77">
        <f t="shared" si="12"/>
        <v>0</v>
      </c>
      <c r="H39" s="77">
        <f t="shared" si="12"/>
        <v>65952.943999999989</v>
      </c>
      <c r="I39" s="77">
        <f t="shared" si="12"/>
        <v>546.32499999999993</v>
      </c>
      <c r="J39" s="77">
        <f t="shared" si="12"/>
        <v>12.37</v>
      </c>
      <c r="K39" s="77">
        <f t="shared" si="12"/>
        <v>88.710000000000008</v>
      </c>
      <c r="L39" s="77">
        <f t="shared" si="12"/>
        <v>0</v>
      </c>
      <c r="M39" s="77">
        <f t="shared" si="12"/>
        <v>0</v>
      </c>
      <c r="N39" s="77">
        <f t="shared" si="12"/>
        <v>558.69499999999994</v>
      </c>
      <c r="O39" s="77">
        <f t="shared" si="12"/>
        <v>686.06</v>
      </c>
      <c r="P39" s="77">
        <f t="shared" si="12"/>
        <v>4.1900000000000004</v>
      </c>
      <c r="Q39" s="77">
        <f t="shared" si="12"/>
        <v>236</v>
      </c>
      <c r="R39" s="77">
        <f t="shared" si="12"/>
        <v>0</v>
      </c>
      <c r="S39" s="77">
        <f t="shared" si="12"/>
        <v>0</v>
      </c>
      <c r="T39" s="77">
        <f t="shared" si="12"/>
        <v>690.25</v>
      </c>
      <c r="U39" s="77">
        <f t="shared" si="12"/>
        <v>67201.888999999996</v>
      </c>
      <c r="V39" s="132"/>
      <c r="W39" s="132"/>
    </row>
    <row r="40" spans="1:23" ht="42.75" customHeight="1">
      <c r="A40" s="69">
        <v>25</v>
      </c>
      <c r="B40" s="70" t="s">
        <v>49</v>
      </c>
      <c r="C40" s="71">
        <v>13731.288000000002</v>
      </c>
      <c r="D40" s="71">
        <v>9.07</v>
      </c>
      <c r="E40" s="71">
        <v>86.932999999999993</v>
      </c>
      <c r="F40" s="71">
        <v>0</v>
      </c>
      <c r="G40" s="71">
        <v>0</v>
      </c>
      <c r="H40" s="71">
        <f t="shared" si="0"/>
        <v>13740.358000000002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f t="shared" si="1"/>
        <v>0</v>
      </c>
      <c r="O40" s="72">
        <v>0</v>
      </c>
      <c r="P40" s="71">
        <v>0</v>
      </c>
      <c r="Q40" s="71">
        <v>0</v>
      </c>
      <c r="R40" s="71">
        <v>0</v>
      </c>
      <c r="S40" s="71">
        <v>0</v>
      </c>
      <c r="T40" s="72">
        <f t="shared" si="2"/>
        <v>0</v>
      </c>
      <c r="U40" s="72">
        <f t="shared" si="3"/>
        <v>13740.358000000002</v>
      </c>
      <c r="V40" s="73"/>
      <c r="W40" s="73"/>
    </row>
    <row r="41" spans="1:23" ht="42.75" customHeight="1">
      <c r="A41" s="69">
        <v>26</v>
      </c>
      <c r="B41" s="70" t="s">
        <v>50</v>
      </c>
      <c r="C41" s="71">
        <v>9861.3259999999918</v>
      </c>
      <c r="D41" s="71">
        <v>12.5</v>
      </c>
      <c r="E41" s="71">
        <v>224.61500000000001</v>
      </c>
      <c r="F41" s="71">
        <v>0</v>
      </c>
      <c r="G41" s="71">
        <v>0</v>
      </c>
      <c r="H41" s="71">
        <f t="shared" si="0"/>
        <v>9873.8259999999918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f t="shared" si="1"/>
        <v>0</v>
      </c>
      <c r="O41" s="72">
        <v>0</v>
      </c>
      <c r="P41" s="71">
        <v>0</v>
      </c>
      <c r="Q41" s="71">
        <v>0</v>
      </c>
      <c r="R41" s="71">
        <v>0</v>
      </c>
      <c r="S41" s="71">
        <v>0</v>
      </c>
      <c r="T41" s="72">
        <f t="shared" si="2"/>
        <v>0</v>
      </c>
      <c r="U41" s="72">
        <f t="shared" si="3"/>
        <v>9873.8259999999918</v>
      </c>
      <c r="V41" s="73"/>
      <c r="W41" s="73"/>
    </row>
    <row r="42" spans="1:23" ht="42.75" customHeight="1">
      <c r="A42" s="69">
        <v>27</v>
      </c>
      <c r="B42" s="70" t="s">
        <v>51</v>
      </c>
      <c r="C42" s="71">
        <v>23596.534</v>
      </c>
      <c r="D42" s="71">
        <v>13.3</v>
      </c>
      <c r="E42" s="71">
        <v>99.925999999999988</v>
      </c>
      <c r="F42" s="71">
        <v>0</v>
      </c>
      <c r="G42" s="71">
        <v>0</v>
      </c>
      <c r="H42" s="71">
        <f t="shared" si="0"/>
        <v>23609.833999999999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f t="shared" si="1"/>
        <v>0</v>
      </c>
      <c r="O42" s="72">
        <v>0</v>
      </c>
      <c r="P42" s="71">
        <v>0</v>
      </c>
      <c r="Q42" s="71">
        <v>0</v>
      </c>
      <c r="R42" s="71">
        <v>0</v>
      </c>
      <c r="S42" s="71">
        <v>0</v>
      </c>
      <c r="T42" s="72">
        <f t="shared" si="2"/>
        <v>0</v>
      </c>
      <c r="U42" s="72">
        <f t="shared" si="3"/>
        <v>23609.833999999999</v>
      </c>
      <c r="V42" s="73"/>
      <c r="W42" s="73"/>
    </row>
    <row r="43" spans="1:23" ht="42.75" customHeight="1">
      <c r="A43" s="69">
        <v>28</v>
      </c>
      <c r="B43" s="70" t="s">
        <v>52</v>
      </c>
      <c r="C43" s="71">
        <v>2057.223</v>
      </c>
      <c r="D43" s="71">
        <v>8.08</v>
      </c>
      <c r="E43" s="71">
        <v>81.045000000000002</v>
      </c>
      <c r="F43" s="71">
        <v>0</v>
      </c>
      <c r="G43" s="71">
        <v>0</v>
      </c>
      <c r="H43" s="71">
        <f t="shared" si="0"/>
        <v>2065.3029999999999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f t="shared" si="1"/>
        <v>0</v>
      </c>
      <c r="O43" s="72">
        <v>0</v>
      </c>
      <c r="P43" s="71">
        <v>0</v>
      </c>
      <c r="Q43" s="71">
        <v>0</v>
      </c>
      <c r="R43" s="71">
        <v>0</v>
      </c>
      <c r="S43" s="71">
        <v>0</v>
      </c>
      <c r="T43" s="72">
        <f t="shared" si="2"/>
        <v>0</v>
      </c>
      <c r="U43" s="72">
        <f t="shared" si="3"/>
        <v>2065.3029999999999</v>
      </c>
      <c r="V43" s="73"/>
      <c r="W43" s="73"/>
    </row>
    <row r="44" spans="1:23" s="78" customFormat="1" ht="42.75" customHeight="1">
      <c r="A44" s="75"/>
      <c r="B44" s="76" t="s">
        <v>53</v>
      </c>
      <c r="C44" s="77">
        <f>SUM(C40:C43)</f>
        <v>49246.370999999992</v>
      </c>
      <c r="D44" s="77">
        <f t="shared" ref="D44:U44" si="13">SUM(D40:D43)</f>
        <v>42.95</v>
      </c>
      <c r="E44" s="77">
        <f t="shared" si="13"/>
        <v>492.51900000000001</v>
      </c>
      <c r="F44" s="77">
        <f t="shared" si="13"/>
        <v>0</v>
      </c>
      <c r="G44" s="77">
        <f t="shared" si="13"/>
        <v>0</v>
      </c>
      <c r="H44" s="77">
        <f t="shared" si="13"/>
        <v>49289.320999999996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49289.320999999996</v>
      </c>
      <c r="V44" s="132"/>
      <c r="W44" s="132"/>
    </row>
    <row r="45" spans="1:23" ht="42.75" customHeight="1">
      <c r="A45" s="69">
        <v>29</v>
      </c>
      <c r="B45" s="70" t="s">
        <v>54</v>
      </c>
      <c r="C45" s="71">
        <v>14077.88</v>
      </c>
      <c r="D45" s="71">
        <v>5.33</v>
      </c>
      <c r="E45" s="71">
        <v>107.01</v>
      </c>
      <c r="F45" s="71">
        <v>0</v>
      </c>
      <c r="G45" s="71">
        <v>43.16</v>
      </c>
      <c r="H45" s="71">
        <f t="shared" si="0"/>
        <v>14083.21</v>
      </c>
      <c r="I45" s="71">
        <v>0.51</v>
      </c>
      <c r="J45" s="71">
        <v>1.53</v>
      </c>
      <c r="K45" s="71">
        <v>1.53</v>
      </c>
      <c r="L45" s="71">
        <v>0</v>
      </c>
      <c r="M45" s="71">
        <v>0</v>
      </c>
      <c r="N45" s="71">
        <f t="shared" si="1"/>
        <v>2.04</v>
      </c>
      <c r="O45" s="72">
        <v>0</v>
      </c>
      <c r="P45" s="71">
        <v>3.94</v>
      </c>
      <c r="Q45" s="71">
        <v>3.94</v>
      </c>
      <c r="R45" s="71">
        <v>0</v>
      </c>
      <c r="S45" s="71">
        <v>0</v>
      </c>
      <c r="T45" s="72">
        <f t="shared" si="2"/>
        <v>3.94</v>
      </c>
      <c r="U45" s="72">
        <f t="shared" si="3"/>
        <v>14089.19</v>
      </c>
      <c r="V45" s="73"/>
      <c r="W45" s="73"/>
    </row>
    <row r="46" spans="1:23" ht="42.75" customHeight="1">
      <c r="A46" s="69">
        <v>30</v>
      </c>
      <c r="B46" s="70" t="s">
        <v>55</v>
      </c>
      <c r="C46" s="71">
        <v>7187.8200000000006</v>
      </c>
      <c r="D46" s="71">
        <v>21.61</v>
      </c>
      <c r="E46" s="71">
        <v>89.47</v>
      </c>
      <c r="F46" s="71">
        <v>0</v>
      </c>
      <c r="G46" s="71">
        <v>0</v>
      </c>
      <c r="H46" s="71">
        <f t="shared" si="0"/>
        <v>7209.43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f t="shared" si="1"/>
        <v>0</v>
      </c>
      <c r="O46" s="72">
        <v>0</v>
      </c>
      <c r="P46" s="71">
        <v>1.9</v>
      </c>
      <c r="Q46" s="71">
        <v>1.9</v>
      </c>
      <c r="R46" s="71">
        <v>0</v>
      </c>
      <c r="S46" s="71">
        <v>0</v>
      </c>
      <c r="T46" s="72">
        <f t="shared" si="2"/>
        <v>1.9</v>
      </c>
      <c r="U46" s="72">
        <f t="shared" si="3"/>
        <v>7211.33</v>
      </c>
      <c r="V46" s="73"/>
      <c r="W46" s="73"/>
    </row>
    <row r="47" spans="1:23" ht="42.75" customHeight="1">
      <c r="A47" s="69">
        <v>31</v>
      </c>
      <c r="B47" s="70" t="s">
        <v>56</v>
      </c>
      <c r="C47" s="71">
        <v>12247.900000000003</v>
      </c>
      <c r="D47" s="71">
        <v>2.91</v>
      </c>
      <c r="E47" s="71">
        <v>50.009999999999991</v>
      </c>
      <c r="F47" s="71">
        <v>0</v>
      </c>
      <c r="G47" s="71">
        <v>0</v>
      </c>
      <c r="H47" s="71">
        <f t="shared" si="0"/>
        <v>12250.810000000003</v>
      </c>
      <c r="I47" s="71">
        <v>1.2999999999999998</v>
      </c>
      <c r="J47" s="71">
        <v>0</v>
      </c>
      <c r="K47" s="71">
        <v>0</v>
      </c>
      <c r="L47" s="71">
        <v>0</v>
      </c>
      <c r="M47" s="71">
        <v>0</v>
      </c>
      <c r="N47" s="71">
        <f t="shared" si="1"/>
        <v>1.2999999999999998</v>
      </c>
      <c r="O47" s="72">
        <v>46.550000000000004</v>
      </c>
      <c r="P47" s="71">
        <v>10</v>
      </c>
      <c r="Q47" s="71">
        <v>10</v>
      </c>
      <c r="R47" s="71">
        <v>0</v>
      </c>
      <c r="S47" s="71">
        <v>0</v>
      </c>
      <c r="T47" s="72">
        <f t="shared" si="2"/>
        <v>56.550000000000004</v>
      </c>
      <c r="U47" s="72">
        <f t="shared" si="3"/>
        <v>12308.660000000002</v>
      </c>
      <c r="V47" s="73"/>
      <c r="W47" s="73"/>
    </row>
    <row r="48" spans="1:23" ht="42.75" customHeight="1">
      <c r="A48" s="69">
        <v>32</v>
      </c>
      <c r="B48" s="70" t="s">
        <v>57</v>
      </c>
      <c r="C48" s="71">
        <v>11080.782000000007</v>
      </c>
      <c r="D48" s="71">
        <v>5.54</v>
      </c>
      <c r="E48" s="71">
        <v>36.934999999999995</v>
      </c>
      <c r="F48" s="71">
        <v>0</v>
      </c>
      <c r="G48" s="71">
        <v>0</v>
      </c>
      <c r="H48" s="71">
        <f t="shared" si="0"/>
        <v>11086.322000000007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f t="shared" si="1"/>
        <v>0</v>
      </c>
      <c r="O48" s="72">
        <v>0</v>
      </c>
      <c r="P48" s="71">
        <v>7.5</v>
      </c>
      <c r="Q48" s="71">
        <v>7.5</v>
      </c>
      <c r="R48" s="71">
        <v>0</v>
      </c>
      <c r="S48" s="71">
        <v>0</v>
      </c>
      <c r="T48" s="72">
        <f t="shared" si="2"/>
        <v>7.5</v>
      </c>
      <c r="U48" s="72">
        <f t="shared" si="3"/>
        <v>11093.822000000007</v>
      </c>
      <c r="V48" s="73"/>
      <c r="W48" s="73"/>
    </row>
    <row r="49" spans="1:23" s="78" customFormat="1" ht="42.75" customHeight="1">
      <c r="A49" s="75"/>
      <c r="B49" s="76" t="s">
        <v>58</v>
      </c>
      <c r="C49" s="77">
        <f>SUM(C45:C48)</f>
        <v>44594.382000000012</v>
      </c>
      <c r="D49" s="77">
        <f t="shared" ref="D49:U49" si="14">SUM(D45:D48)</f>
        <v>35.39</v>
      </c>
      <c r="E49" s="77">
        <f t="shared" si="14"/>
        <v>283.42500000000001</v>
      </c>
      <c r="F49" s="77">
        <f t="shared" si="14"/>
        <v>0</v>
      </c>
      <c r="G49" s="77">
        <f t="shared" si="14"/>
        <v>43.16</v>
      </c>
      <c r="H49" s="77">
        <f t="shared" si="14"/>
        <v>44629.772000000012</v>
      </c>
      <c r="I49" s="77">
        <f t="shared" si="14"/>
        <v>1.8099999999999998</v>
      </c>
      <c r="J49" s="77">
        <f t="shared" si="14"/>
        <v>1.53</v>
      </c>
      <c r="K49" s="77">
        <f t="shared" si="14"/>
        <v>1.53</v>
      </c>
      <c r="L49" s="77">
        <f t="shared" si="14"/>
        <v>0</v>
      </c>
      <c r="M49" s="77">
        <f t="shared" si="14"/>
        <v>0</v>
      </c>
      <c r="N49" s="77">
        <f t="shared" si="14"/>
        <v>3.34</v>
      </c>
      <c r="O49" s="77">
        <f t="shared" si="14"/>
        <v>46.550000000000004</v>
      </c>
      <c r="P49" s="77">
        <f t="shared" si="14"/>
        <v>23.34</v>
      </c>
      <c r="Q49" s="77">
        <f t="shared" si="14"/>
        <v>23.34</v>
      </c>
      <c r="R49" s="77">
        <f t="shared" si="14"/>
        <v>0</v>
      </c>
      <c r="S49" s="77">
        <f t="shared" si="14"/>
        <v>0</v>
      </c>
      <c r="T49" s="77">
        <f t="shared" si="14"/>
        <v>69.89</v>
      </c>
      <c r="U49" s="77">
        <f t="shared" si="14"/>
        <v>44703.002000000008</v>
      </c>
      <c r="V49" s="132"/>
      <c r="W49" s="132"/>
    </row>
    <row r="50" spans="1:23" s="78" customFormat="1" ht="42.75" customHeight="1">
      <c r="A50" s="75"/>
      <c r="B50" s="76" t="s">
        <v>59</v>
      </c>
      <c r="C50" s="77">
        <f>C49+C44</f>
        <v>93840.752999999997</v>
      </c>
      <c r="D50" s="77">
        <f t="shared" ref="D50:U50" si="15">D49+D44</f>
        <v>78.34</v>
      </c>
      <c r="E50" s="77">
        <f t="shared" si="15"/>
        <v>775.94399999999996</v>
      </c>
      <c r="F50" s="77">
        <f t="shared" si="15"/>
        <v>0</v>
      </c>
      <c r="G50" s="77">
        <f t="shared" si="15"/>
        <v>43.16</v>
      </c>
      <c r="H50" s="77">
        <f t="shared" si="15"/>
        <v>93919.093000000008</v>
      </c>
      <c r="I50" s="77">
        <f t="shared" si="15"/>
        <v>1.8099999999999998</v>
      </c>
      <c r="J50" s="77">
        <f t="shared" si="15"/>
        <v>1.53</v>
      </c>
      <c r="K50" s="77">
        <f t="shared" si="15"/>
        <v>1.53</v>
      </c>
      <c r="L50" s="77">
        <f t="shared" si="15"/>
        <v>0</v>
      </c>
      <c r="M50" s="77">
        <f t="shared" si="15"/>
        <v>0</v>
      </c>
      <c r="N50" s="77">
        <f t="shared" si="15"/>
        <v>3.34</v>
      </c>
      <c r="O50" s="77">
        <f t="shared" si="15"/>
        <v>46.550000000000004</v>
      </c>
      <c r="P50" s="77">
        <f t="shared" si="15"/>
        <v>23.34</v>
      </c>
      <c r="Q50" s="77">
        <f t="shared" si="15"/>
        <v>23.34</v>
      </c>
      <c r="R50" s="77">
        <f t="shared" si="15"/>
        <v>0</v>
      </c>
      <c r="S50" s="77">
        <f t="shared" si="15"/>
        <v>0</v>
      </c>
      <c r="T50" s="77">
        <f t="shared" si="15"/>
        <v>69.89</v>
      </c>
      <c r="U50" s="77">
        <f t="shared" si="15"/>
        <v>93992.323000000004</v>
      </c>
      <c r="V50" s="132"/>
      <c r="W50" s="132"/>
    </row>
    <row r="51" spans="1:23" s="78" customFormat="1" ht="42.75" customHeight="1">
      <c r="A51" s="75"/>
      <c r="B51" s="76" t="s">
        <v>60</v>
      </c>
      <c r="C51" s="77">
        <f>C50+C39+C25</f>
        <v>172216.77</v>
      </c>
      <c r="D51" s="77">
        <f t="shared" ref="D51:U51" si="16">D50+D39+D25</f>
        <v>164.99</v>
      </c>
      <c r="E51" s="77">
        <f t="shared" si="16"/>
        <v>1392.492</v>
      </c>
      <c r="F51" s="77">
        <f t="shared" si="16"/>
        <v>64.88</v>
      </c>
      <c r="G51" s="77">
        <f t="shared" si="16"/>
        <v>692.68999999999994</v>
      </c>
      <c r="H51" s="77">
        <f t="shared" si="16"/>
        <v>172316.88</v>
      </c>
      <c r="I51" s="77">
        <f t="shared" si="16"/>
        <v>2019.1059999999998</v>
      </c>
      <c r="J51" s="77">
        <f t="shared" si="16"/>
        <v>17.574999999999999</v>
      </c>
      <c r="K51" s="77">
        <f t="shared" si="16"/>
        <v>165.04400000000001</v>
      </c>
      <c r="L51" s="77">
        <f t="shared" si="16"/>
        <v>0</v>
      </c>
      <c r="M51" s="77">
        <f t="shared" si="16"/>
        <v>16.829999999999998</v>
      </c>
      <c r="N51" s="77">
        <f t="shared" si="16"/>
        <v>2036.681</v>
      </c>
      <c r="O51" s="77">
        <f t="shared" si="16"/>
        <v>4214.0839999999998</v>
      </c>
      <c r="P51" s="77">
        <f t="shared" si="16"/>
        <v>63.99</v>
      </c>
      <c r="Q51" s="77">
        <f t="shared" si="16"/>
        <v>975.54199999999992</v>
      </c>
      <c r="R51" s="77">
        <f t="shared" si="16"/>
        <v>0</v>
      </c>
      <c r="S51" s="77">
        <f t="shared" si="16"/>
        <v>142.20999999999998</v>
      </c>
      <c r="T51" s="77">
        <f t="shared" si="16"/>
        <v>4278.0740000000005</v>
      </c>
      <c r="U51" s="77">
        <f t="shared" si="16"/>
        <v>178631.63500000001</v>
      </c>
      <c r="V51" s="132"/>
      <c r="W51" s="132"/>
    </row>
    <row r="52" spans="1:23" s="84" customFormat="1" ht="42.75" hidden="1" customHeight="1">
      <c r="A52" s="80"/>
      <c r="B52" s="81"/>
      <c r="C52" s="82"/>
      <c r="D52" s="82"/>
      <c r="E52" s="71">
        <f>'November 2021'!E52+'December 2021'!D52</f>
        <v>0</v>
      </c>
      <c r="F52" s="82"/>
      <c r="G52" s="71">
        <f>'November 2021'!G52+'December 2021'!F52</f>
        <v>0</v>
      </c>
      <c r="H52" s="82"/>
      <c r="I52" s="82"/>
      <c r="J52" s="82"/>
      <c r="K52" s="71">
        <f>'November 2021'!K52+'December 2021'!J52</f>
        <v>0</v>
      </c>
      <c r="L52" s="82"/>
      <c r="M52" s="71">
        <f>'November 2021'!M52+'December 2021'!L52</f>
        <v>0</v>
      </c>
      <c r="N52" s="82"/>
      <c r="O52" s="82"/>
      <c r="P52" s="82"/>
      <c r="Q52" s="71">
        <f>'November 2021'!Q52+'December 2021'!P52</f>
        <v>0</v>
      </c>
      <c r="R52" s="82"/>
      <c r="S52" s="82"/>
      <c r="T52" s="82"/>
      <c r="U52" s="82"/>
      <c r="V52" s="82"/>
      <c r="W52" s="82"/>
    </row>
    <row r="53" spans="1:23" s="84" customFormat="1" hidden="1">
      <c r="A53" s="80"/>
      <c r="B53" s="81"/>
      <c r="C53" s="82"/>
      <c r="D53" s="82"/>
      <c r="E53" s="71">
        <f>'November 2021'!E53+'December 2021'!D53</f>
        <v>0</v>
      </c>
      <c r="F53" s="82"/>
      <c r="G53" s="71">
        <f>'November 2021'!G53+'December 2021'!F53</f>
        <v>0</v>
      </c>
      <c r="H53" s="82"/>
      <c r="I53" s="85"/>
      <c r="J53" s="82"/>
      <c r="K53" s="71">
        <f>'November 2021'!K53+'December 2021'!J53</f>
        <v>0</v>
      </c>
      <c r="L53" s="82"/>
      <c r="M53" s="71">
        <f>'November 2021'!M53+'December 2021'!L53</f>
        <v>0</v>
      </c>
      <c r="N53" s="82"/>
      <c r="O53" s="82"/>
      <c r="P53" s="85"/>
      <c r="Q53" s="71">
        <f>'November 2021'!Q53+'December 2021'!P53</f>
        <v>0</v>
      </c>
      <c r="R53" s="82"/>
      <c r="S53" s="85"/>
      <c r="T53" s="86"/>
      <c r="U53" s="82"/>
      <c r="V53" s="82"/>
      <c r="W53" s="82"/>
    </row>
    <row r="54" spans="1:23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</row>
    <row r="55" spans="1:23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23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32">
        <f>D51+J51+P51-F51-L51-R51</f>
        <v>181.67500000000001</v>
      </c>
      <c r="I56" s="132"/>
      <c r="J56" s="132"/>
      <c r="K56" s="132"/>
      <c r="L56" s="132"/>
      <c r="M56" s="132"/>
      <c r="N56" s="132"/>
      <c r="O56" s="90"/>
      <c r="P56" s="132"/>
      <c r="Q56" s="132"/>
      <c r="R56" s="132"/>
      <c r="S56" s="132"/>
      <c r="T56" s="132"/>
      <c r="U56" s="133"/>
      <c r="V56" s="133"/>
      <c r="W56" s="133"/>
    </row>
    <row r="57" spans="1:23" s="78" customFormat="1" ht="66" customHeight="1">
      <c r="A57" s="87"/>
      <c r="B57" s="88"/>
      <c r="C57" s="132"/>
      <c r="D57" s="184" t="s">
        <v>62</v>
      </c>
      <c r="E57" s="184"/>
      <c r="F57" s="184"/>
      <c r="G57" s="184"/>
      <c r="H57" s="132">
        <f>E51+K51+Q51-G51-M51-S51</f>
        <v>1681.348</v>
      </c>
      <c r="I57" s="132"/>
      <c r="J57" s="132"/>
      <c r="K57" s="132"/>
      <c r="L57" s="132"/>
      <c r="M57" s="132"/>
      <c r="N57" s="132"/>
      <c r="O57" s="90"/>
      <c r="P57" s="132"/>
      <c r="Q57" s="132"/>
      <c r="R57" s="132"/>
      <c r="S57" s="132"/>
      <c r="T57" s="132"/>
      <c r="U57" s="133"/>
      <c r="V57" s="133"/>
      <c r="W57" s="133"/>
    </row>
    <row r="58" spans="1:23" ht="54" customHeight="1">
      <c r="C58" s="89"/>
      <c r="D58" s="184" t="s">
        <v>63</v>
      </c>
      <c r="E58" s="184"/>
      <c r="F58" s="184"/>
      <c r="G58" s="184"/>
      <c r="H58" s="132">
        <f>H51+N51+T51</f>
        <v>178631.63500000001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23" ht="42.75" customHeight="1">
      <c r="C59" s="133"/>
      <c r="D59" s="133"/>
      <c r="E59" s="46"/>
      <c r="H59" s="92"/>
      <c r="J59" s="94">
        <f>'july 2021'!H58+'December 2021'!H56</f>
        <v>177856.15299999996</v>
      </c>
      <c r="K59" s="92"/>
      <c r="L59" s="94" t="e">
        <f>#REF!+'December 2021'!H56</f>
        <v>#REF!</v>
      </c>
      <c r="M59" s="92"/>
      <c r="O59" s="73"/>
    </row>
    <row r="60" spans="1:23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#REF!+'December 2021'!H56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3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2021'!H58+'December 2021'!H56</f>
        <v>177019.318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3" s="78" customFormat="1">
      <c r="B62" s="88"/>
      <c r="F62" s="98"/>
      <c r="I62" s="96"/>
      <c r="J62" s="98"/>
      <c r="Q62" s="133"/>
      <c r="R62" s="133"/>
      <c r="S62" s="63"/>
      <c r="T62" s="133"/>
      <c r="U62" s="133"/>
      <c r="V62" s="133"/>
      <c r="W62" s="133"/>
    </row>
    <row r="63" spans="1:23" s="78" customFormat="1" ht="61.5" customHeight="1">
      <c r="B63" s="88"/>
      <c r="G63" s="97">
        <f>'[1]May 2020'!H56+'December 2021'!H56</f>
        <v>174912.636</v>
      </c>
      <c r="J63" s="185" t="s">
        <v>67</v>
      </c>
      <c r="K63" s="185"/>
      <c r="L63" s="185"/>
      <c r="O63" s="133"/>
      <c r="S63" s="98"/>
      <c r="U63" s="133"/>
      <c r="V63" s="133"/>
      <c r="W63" s="133"/>
    </row>
    <row r="64" spans="1:23" s="78" customFormat="1" ht="58.5" customHeight="1">
      <c r="B64" s="88"/>
      <c r="H64" s="46"/>
      <c r="J64" s="185" t="s">
        <v>68</v>
      </c>
      <c r="K64" s="185"/>
      <c r="L64" s="185"/>
      <c r="O64" s="133"/>
      <c r="S64" s="98"/>
      <c r="U64" s="133"/>
      <c r="V64" s="133"/>
      <c r="W64" s="133"/>
    </row>
    <row r="66" spans="2:23">
      <c r="G66" s="92">
        <f>'November 2021'!H58+'December 2021'!H56</f>
        <v>178631.63499999998</v>
      </c>
      <c r="H66" s="94" t="e">
        <f>#REF!+'December 2021'!H56</f>
        <v>#REF!</v>
      </c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zoomScale="36" zoomScaleNormal="36" zoomScaleSheetLayoutView="25" workbookViewId="0">
      <pane ySplit="6" topLeftCell="A46" activePane="bottomLeft" state="frozen"/>
      <selection pane="bottomLeft" activeCell="H69" sqref="H69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</row>
    <row r="2" spans="1:183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</row>
    <row r="3" spans="1:183" ht="35.25" customHeight="1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34" t="s">
        <v>13</v>
      </c>
      <c r="E6" s="134" t="s">
        <v>14</v>
      </c>
      <c r="F6" s="134" t="s">
        <v>13</v>
      </c>
      <c r="G6" s="134" t="s">
        <v>14</v>
      </c>
      <c r="H6" s="180"/>
      <c r="I6" s="180"/>
      <c r="J6" s="68" t="s">
        <v>13</v>
      </c>
      <c r="K6" s="134" t="s">
        <v>14</v>
      </c>
      <c r="L6" s="134" t="s">
        <v>13</v>
      </c>
      <c r="M6" s="134" t="s">
        <v>14</v>
      </c>
      <c r="N6" s="180"/>
      <c r="O6" s="180"/>
      <c r="P6" s="134" t="s">
        <v>13</v>
      </c>
      <c r="Q6" s="134" t="s">
        <v>14</v>
      </c>
      <c r="R6" s="134" t="s">
        <v>13</v>
      </c>
      <c r="S6" s="134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f>'December 2021'!H7</f>
        <v>592.57000000000062</v>
      </c>
      <c r="D7" s="71">
        <v>0</v>
      </c>
      <c r="E7" s="71">
        <f>'December 2021'!E7+'January 2022'!D7</f>
        <v>0</v>
      </c>
      <c r="F7" s="71">
        <v>31.52</v>
      </c>
      <c r="G7" s="71">
        <f>'December 2021'!G7+'January 2022'!F7</f>
        <v>101.33999999999999</v>
      </c>
      <c r="H7" s="71">
        <f>C7+(D7-F7)</f>
        <v>561.05000000000064</v>
      </c>
      <c r="I7" s="71">
        <f>'December 2021'!N7</f>
        <v>197.38499999999993</v>
      </c>
      <c r="J7" s="71">
        <v>0.12</v>
      </c>
      <c r="K7" s="71">
        <f>'December 2021'!K7+'January 2022'!J7</f>
        <v>4.3100000000000005</v>
      </c>
      <c r="L7" s="71">
        <v>0</v>
      </c>
      <c r="M7" s="71">
        <f>'December 2021'!M7+'January 2022'!L7</f>
        <v>0</v>
      </c>
      <c r="N7" s="71">
        <f>I7+(J7-L7)</f>
        <v>197.50499999999994</v>
      </c>
      <c r="O7" s="152">
        <f>'December 2021'!T7</f>
        <v>163.57000000000008</v>
      </c>
      <c r="P7" s="71">
        <v>1</v>
      </c>
      <c r="Q7" s="71">
        <f>'December 2021'!Q7+'January 2022'!P7</f>
        <v>2.66</v>
      </c>
      <c r="R7" s="71">
        <v>0</v>
      </c>
      <c r="S7" s="71">
        <f>'December 2021'!S7+'January 2022'!R7</f>
        <v>46</v>
      </c>
      <c r="T7" s="72">
        <f>O7+(P7-R7)</f>
        <v>164.57000000000008</v>
      </c>
      <c r="U7" s="72">
        <f>H7+N7+T7</f>
        <v>923.12500000000057</v>
      </c>
      <c r="V7" s="73"/>
      <c r="W7" s="73"/>
    </row>
    <row r="8" spans="1:183" ht="42.75" customHeight="1">
      <c r="A8" s="69">
        <v>2</v>
      </c>
      <c r="B8" s="70" t="s">
        <v>16</v>
      </c>
      <c r="C8" s="150">
        <f>'December 2021'!H8</f>
        <v>497.35500000000002</v>
      </c>
      <c r="D8" s="71">
        <v>0.12</v>
      </c>
      <c r="E8" s="71">
        <f>'December 2021'!E8+'January 2022'!D8</f>
        <v>0.87</v>
      </c>
      <c r="F8" s="71">
        <v>0</v>
      </c>
      <c r="G8" s="71">
        <f>'December 2021'!G8+'January 2022'!F8</f>
        <v>0.39</v>
      </c>
      <c r="H8" s="150">
        <f t="shared" ref="H8:H48" si="0">C8+(D8-F8)</f>
        <v>497.47500000000002</v>
      </c>
      <c r="I8" s="71">
        <f>'December 2021'!N8</f>
        <v>117.32000000000001</v>
      </c>
      <c r="J8" s="71">
        <v>0.53500000000000003</v>
      </c>
      <c r="K8" s="71">
        <f>'December 2021'!K8+'January 2022'!J8</f>
        <v>10.59</v>
      </c>
      <c r="L8" s="71">
        <v>0</v>
      </c>
      <c r="M8" s="71">
        <f>'December 2021'!M8+'January 2022'!L8</f>
        <v>0</v>
      </c>
      <c r="N8" s="150">
        <f t="shared" ref="N8:N48" si="1">I8+(J8-L8)</f>
        <v>117.855</v>
      </c>
      <c r="O8" s="72">
        <f>'December 2021'!T8</f>
        <v>170.33</v>
      </c>
      <c r="P8" s="71">
        <f>5.77</f>
        <v>5.77</v>
      </c>
      <c r="Q8" s="71">
        <f>'December 2021'!Q8+'January 2022'!P8</f>
        <v>11.54</v>
      </c>
      <c r="R8" s="71">
        <v>0</v>
      </c>
      <c r="S8" s="71">
        <f>'December 2021'!S8+'January 2022'!R8</f>
        <v>0</v>
      </c>
      <c r="T8" s="72">
        <f t="shared" ref="T8:T48" si="2">O8+(P8-R8)</f>
        <v>176.10000000000002</v>
      </c>
      <c r="U8" s="72">
        <f t="shared" ref="U8:U48" si="3">H8+N8+T8</f>
        <v>791.43000000000006</v>
      </c>
      <c r="V8" s="73"/>
      <c r="W8" s="73"/>
    </row>
    <row r="9" spans="1:183" ht="42.75" customHeight="1">
      <c r="A9" s="69">
        <v>3</v>
      </c>
      <c r="B9" s="70" t="s">
        <v>17</v>
      </c>
      <c r="C9" s="150">
        <f>'December 2021'!H9</f>
        <v>743.9599999999997</v>
      </c>
      <c r="D9" s="71">
        <v>0</v>
      </c>
      <c r="E9" s="71">
        <f>'December 2021'!E9+'January 2022'!D9</f>
        <v>0</v>
      </c>
      <c r="F9" s="71">
        <v>0</v>
      </c>
      <c r="G9" s="71">
        <f>'December 2021'!G9+'January 2022'!F9</f>
        <v>0</v>
      </c>
      <c r="H9" s="150">
        <f t="shared" si="0"/>
        <v>743.9599999999997</v>
      </c>
      <c r="I9" s="71">
        <f>'December 2021'!N9</f>
        <v>195.93100000000004</v>
      </c>
      <c r="J9" s="71">
        <v>0.435</v>
      </c>
      <c r="K9" s="71">
        <f>'December 2021'!K9+'January 2022'!J9</f>
        <v>11.232000000000001</v>
      </c>
      <c r="L9" s="71">
        <v>0</v>
      </c>
      <c r="M9" s="71">
        <f>'December 2021'!M9+'January 2022'!L9</f>
        <v>0</v>
      </c>
      <c r="N9" s="150">
        <f t="shared" si="1"/>
        <v>196.36600000000004</v>
      </c>
      <c r="O9" s="72">
        <f>'December 2021'!T9</f>
        <v>141.44</v>
      </c>
      <c r="P9" s="71">
        <v>0</v>
      </c>
      <c r="Q9" s="71">
        <f>'December 2021'!Q9+'January 2022'!P9</f>
        <v>0</v>
      </c>
      <c r="R9" s="71">
        <v>0</v>
      </c>
      <c r="S9" s="71">
        <f>'December 2021'!S9+'January 2022'!R9</f>
        <v>0</v>
      </c>
      <c r="T9" s="72">
        <f t="shared" si="2"/>
        <v>141.44</v>
      </c>
      <c r="U9" s="72">
        <f t="shared" si="3"/>
        <v>1081.7659999999998</v>
      </c>
      <c r="V9" s="73"/>
      <c r="W9" s="73"/>
    </row>
    <row r="10" spans="1:183" ht="42.75" customHeight="1">
      <c r="A10" s="69">
        <v>4</v>
      </c>
      <c r="B10" s="74" t="s">
        <v>18</v>
      </c>
      <c r="C10" s="150">
        <f>'December 2021'!H10</f>
        <v>0</v>
      </c>
      <c r="D10" s="71">
        <v>0</v>
      </c>
      <c r="E10" s="71">
        <f>'December 2021'!E10+'January 2022'!D10</f>
        <v>0</v>
      </c>
      <c r="F10" s="71">
        <v>0</v>
      </c>
      <c r="G10" s="71">
        <f>'December 2021'!G10+'January 2022'!F10</f>
        <v>0</v>
      </c>
      <c r="H10" s="150">
        <f t="shared" si="0"/>
        <v>0</v>
      </c>
      <c r="I10" s="71">
        <f>'December 2021'!N10</f>
        <v>141.93900000000008</v>
      </c>
      <c r="J10" s="71">
        <v>0</v>
      </c>
      <c r="K10" s="71">
        <f>'December 2021'!K10+'January 2022'!J10</f>
        <v>2.7740000000000005</v>
      </c>
      <c r="L10" s="71">
        <v>0</v>
      </c>
      <c r="M10" s="71">
        <f>'December 2021'!M10+'January 2022'!L10</f>
        <v>0</v>
      </c>
      <c r="N10" s="150">
        <f t="shared" si="1"/>
        <v>141.93900000000008</v>
      </c>
      <c r="O10" s="152">
        <f>'December 2021'!T10</f>
        <v>233.16999999999996</v>
      </c>
      <c r="P10" s="71">
        <v>0</v>
      </c>
      <c r="Q10" s="71">
        <f>'December 2021'!Q10+'January 2022'!P10</f>
        <v>0</v>
      </c>
      <c r="R10" s="71">
        <v>0</v>
      </c>
      <c r="S10" s="71">
        <f>'December 2021'!S10+'January 2022'!R10</f>
        <v>0</v>
      </c>
      <c r="T10" s="152">
        <f t="shared" si="2"/>
        <v>233.16999999999996</v>
      </c>
      <c r="U10" s="72">
        <f t="shared" si="3"/>
        <v>375.10900000000004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1833.8850000000002</v>
      </c>
      <c r="D11" s="77">
        <f t="shared" ref="D11:U11" si="4">SUM(D7:D10)</f>
        <v>0.12</v>
      </c>
      <c r="E11" s="77">
        <f t="shared" si="4"/>
        <v>0.87</v>
      </c>
      <c r="F11" s="77">
        <f t="shared" si="4"/>
        <v>31.52</v>
      </c>
      <c r="G11" s="77">
        <f t="shared" si="4"/>
        <v>101.72999999999999</v>
      </c>
      <c r="H11" s="77">
        <f t="shared" si="4"/>
        <v>1802.4850000000001</v>
      </c>
      <c r="I11" s="77">
        <f t="shared" si="4"/>
        <v>652.57500000000005</v>
      </c>
      <c r="J11" s="77">
        <f t="shared" si="4"/>
        <v>1.0900000000000001</v>
      </c>
      <c r="K11" s="77">
        <f t="shared" si="4"/>
        <v>28.906000000000002</v>
      </c>
      <c r="L11" s="77">
        <f t="shared" si="4"/>
        <v>0</v>
      </c>
      <c r="M11" s="77">
        <f t="shared" si="4"/>
        <v>0</v>
      </c>
      <c r="N11" s="77">
        <f t="shared" si="4"/>
        <v>653.66500000000008</v>
      </c>
      <c r="O11" s="77">
        <f t="shared" si="4"/>
        <v>708.51</v>
      </c>
      <c r="P11" s="77">
        <f t="shared" si="4"/>
        <v>6.77</v>
      </c>
      <c r="Q11" s="77">
        <f t="shared" si="4"/>
        <v>14.2</v>
      </c>
      <c r="R11" s="77">
        <f t="shared" si="4"/>
        <v>0</v>
      </c>
      <c r="S11" s="77">
        <f t="shared" si="4"/>
        <v>46</v>
      </c>
      <c r="T11" s="77">
        <f t="shared" si="4"/>
        <v>715.28</v>
      </c>
      <c r="U11" s="77">
        <f t="shared" si="4"/>
        <v>3171.4300000000007</v>
      </c>
      <c r="V11" s="135"/>
      <c r="W11" s="135"/>
    </row>
    <row r="12" spans="1:183" ht="42.75" customHeight="1">
      <c r="A12" s="69">
        <v>5</v>
      </c>
      <c r="B12" s="70" t="s">
        <v>20</v>
      </c>
      <c r="C12" s="150">
        <f>'December 2021'!H12</f>
        <v>1746.6599999999992</v>
      </c>
      <c r="D12" s="71">
        <v>0</v>
      </c>
      <c r="E12" s="71">
        <f>'December 2021'!E12+'January 2022'!D12</f>
        <v>0</v>
      </c>
      <c r="F12" s="71">
        <v>0</v>
      </c>
      <c r="G12" s="71">
        <f>'December 2021'!G12+'January 2022'!F12</f>
        <v>97.97</v>
      </c>
      <c r="H12" s="150">
        <f t="shared" si="0"/>
        <v>1746.6599999999992</v>
      </c>
      <c r="I12" s="150">
        <f>'December 2021'!N12</f>
        <v>121.10299999999999</v>
      </c>
      <c r="J12" s="101">
        <v>0.28999999999999998</v>
      </c>
      <c r="K12" s="71">
        <f>'December 2021'!K12+'January 2022'!J12</f>
        <v>1.5900000000000003</v>
      </c>
      <c r="L12" s="71">
        <v>0</v>
      </c>
      <c r="M12" s="71">
        <f>'December 2021'!M12+'January 2022'!L12</f>
        <v>0</v>
      </c>
      <c r="N12" s="150">
        <f t="shared" si="1"/>
        <v>121.393</v>
      </c>
      <c r="O12" s="72">
        <f>'December 2021'!T12</f>
        <v>521.79999999999995</v>
      </c>
      <c r="P12" s="71">
        <f>10.48</f>
        <v>10.48</v>
      </c>
      <c r="Q12" s="71">
        <f>'December 2021'!Q12+'January 2022'!P12</f>
        <v>107.83</v>
      </c>
      <c r="R12" s="71">
        <v>0</v>
      </c>
      <c r="S12" s="71">
        <f>'December 2021'!S12+'January 2022'!R12</f>
        <v>0.5</v>
      </c>
      <c r="T12" s="72">
        <f t="shared" si="2"/>
        <v>532.28</v>
      </c>
      <c r="U12" s="72">
        <f t="shared" si="3"/>
        <v>2400.3329999999992</v>
      </c>
      <c r="V12" s="73"/>
      <c r="W12" s="73"/>
    </row>
    <row r="13" spans="1:183" ht="42.75" customHeight="1">
      <c r="A13" s="69">
        <v>6</v>
      </c>
      <c r="B13" s="70" t="s">
        <v>21</v>
      </c>
      <c r="C13" s="150">
        <f>'December 2021'!H13</f>
        <v>1023.7699999999998</v>
      </c>
      <c r="D13" s="71">
        <v>0</v>
      </c>
      <c r="E13" s="71">
        <f>'December 2021'!E13+'January 2022'!D13</f>
        <v>0</v>
      </c>
      <c r="F13" s="71">
        <v>0</v>
      </c>
      <c r="G13" s="71">
        <f>'December 2021'!G13+'January 2022'!F13</f>
        <v>0</v>
      </c>
      <c r="H13" s="150">
        <f t="shared" si="0"/>
        <v>1023.7699999999998</v>
      </c>
      <c r="I13" s="150">
        <f>'December 2021'!N13</f>
        <v>146.78400000000005</v>
      </c>
      <c r="J13" s="101">
        <v>0.52</v>
      </c>
      <c r="K13" s="71">
        <f>'December 2021'!K13+'January 2022'!J13</f>
        <v>4.8499999999999996</v>
      </c>
      <c r="L13" s="71">
        <v>0</v>
      </c>
      <c r="M13" s="71">
        <f>'December 2021'!M13+'January 2022'!L13</f>
        <v>0</v>
      </c>
      <c r="N13" s="150">
        <f t="shared" si="1"/>
        <v>147.30400000000006</v>
      </c>
      <c r="O13" s="152">
        <f>'December 2021'!T13</f>
        <v>85.86</v>
      </c>
      <c r="P13" s="151">
        <v>0</v>
      </c>
      <c r="Q13" s="151">
        <f>'December 2021'!Q13+'January 2022'!P13</f>
        <v>0.54</v>
      </c>
      <c r="R13" s="151">
        <v>0</v>
      </c>
      <c r="S13" s="151">
        <f>'December 2021'!S13+'January 2022'!R13</f>
        <v>0</v>
      </c>
      <c r="T13" s="152">
        <f t="shared" si="2"/>
        <v>85.86</v>
      </c>
      <c r="U13" s="72">
        <f t="shared" si="3"/>
        <v>1256.9339999999997</v>
      </c>
      <c r="V13" s="73"/>
      <c r="W13" s="73"/>
    </row>
    <row r="14" spans="1:183" ht="42.75" customHeight="1">
      <c r="A14" s="69">
        <v>7</v>
      </c>
      <c r="B14" s="70" t="s">
        <v>22</v>
      </c>
      <c r="C14" s="150">
        <f>'December 2021'!H14</f>
        <v>2084.5799999999995</v>
      </c>
      <c r="D14" s="71">
        <v>0</v>
      </c>
      <c r="E14" s="71">
        <f>'December 2021'!E14+'January 2022'!D14</f>
        <v>0.15</v>
      </c>
      <c r="F14" s="71">
        <v>0</v>
      </c>
      <c r="G14" s="71">
        <f>'December 2021'!G14+'January 2022'!F14</f>
        <v>0</v>
      </c>
      <c r="H14" s="150">
        <f t="shared" si="0"/>
        <v>2084.5799999999995</v>
      </c>
      <c r="I14" s="150">
        <f>'December 2021'!N14</f>
        <v>191.76399999999998</v>
      </c>
      <c r="J14" s="102">
        <v>0.35</v>
      </c>
      <c r="K14" s="71">
        <f>'December 2021'!K14+'January 2022'!J14</f>
        <v>12.706999999999999</v>
      </c>
      <c r="L14" s="71">
        <v>0</v>
      </c>
      <c r="M14" s="71">
        <f>'December 2021'!M14+'January 2022'!L14</f>
        <v>0</v>
      </c>
      <c r="N14" s="150">
        <f t="shared" si="1"/>
        <v>192.11399999999998</v>
      </c>
      <c r="O14" s="72">
        <f>'December 2021'!T14</f>
        <v>326.80999999999995</v>
      </c>
      <c r="P14" s="71">
        <f>8.45</f>
        <v>8.4499999999999993</v>
      </c>
      <c r="Q14" s="71">
        <f>'December 2021'!Q14+'January 2022'!P14</f>
        <v>17.099999999999998</v>
      </c>
      <c r="R14" s="71">
        <v>0</v>
      </c>
      <c r="S14" s="71">
        <f>'December 2021'!S14+'January 2022'!R14</f>
        <v>0</v>
      </c>
      <c r="T14" s="72">
        <f t="shared" si="2"/>
        <v>335.25999999999993</v>
      </c>
      <c r="U14" s="72">
        <f t="shared" si="3"/>
        <v>2611.9539999999993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4855.0099999999984</v>
      </c>
      <c r="D15" s="77">
        <f t="shared" ref="D15:U15" si="5">SUM(D12:D14)</f>
        <v>0</v>
      </c>
      <c r="E15" s="77">
        <f t="shared" si="5"/>
        <v>0.15</v>
      </c>
      <c r="F15" s="77">
        <f t="shared" si="5"/>
        <v>0</v>
      </c>
      <c r="G15" s="77">
        <f t="shared" si="5"/>
        <v>97.97</v>
      </c>
      <c r="H15" s="77">
        <f t="shared" si="5"/>
        <v>4855.0099999999984</v>
      </c>
      <c r="I15" s="77">
        <f t="shared" si="5"/>
        <v>459.65100000000007</v>
      </c>
      <c r="J15" s="77">
        <f t="shared" si="5"/>
        <v>1.1600000000000001</v>
      </c>
      <c r="K15" s="77">
        <f t="shared" si="5"/>
        <v>19.146999999999998</v>
      </c>
      <c r="L15" s="77">
        <f t="shared" si="5"/>
        <v>0</v>
      </c>
      <c r="M15" s="77">
        <f t="shared" si="5"/>
        <v>0</v>
      </c>
      <c r="N15" s="77">
        <f t="shared" si="5"/>
        <v>460.81100000000004</v>
      </c>
      <c r="O15" s="77">
        <f t="shared" si="5"/>
        <v>934.46999999999991</v>
      </c>
      <c r="P15" s="77">
        <f t="shared" si="5"/>
        <v>18.93</v>
      </c>
      <c r="Q15" s="77">
        <f t="shared" si="5"/>
        <v>125.47</v>
      </c>
      <c r="R15" s="77">
        <f t="shared" si="5"/>
        <v>0</v>
      </c>
      <c r="S15" s="77">
        <f t="shared" si="5"/>
        <v>0.5</v>
      </c>
      <c r="T15" s="77">
        <f t="shared" si="5"/>
        <v>953.39999999999986</v>
      </c>
      <c r="U15" s="77">
        <f t="shared" si="5"/>
        <v>6269.2209999999977</v>
      </c>
      <c r="V15" s="135"/>
      <c r="W15" s="135"/>
    </row>
    <row r="16" spans="1:183" ht="42.75" customHeight="1">
      <c r="A16" s="69">
        <v>8</v>
      </c>
      <c r="B16" s="70" t="s">
        <v>25</v>
      </c>
      <c r="C16" s="150">
        <f>'December 2021'!H16</f>
        <v>1765.4119999999991</v>
      </c>
      <c r="D16" s="71">
        <v>0.87</v>
      </c>
      <c r="E16" s="71">
        <f>'December 2021'!E16+'January 2022'!D16</f>
        <v>13.925999999999998</v>
      </c>
      <c r="F16" s="71">
        <v>14.38</v>
      </c>
      <c r="G16" s="71">
        <f>'December 2021'!G16+'January 2022'!F16</f>
        <v>51.060000000000009</v>
      </c>
      <c r="H16" s="150">
        <f t="shared" si="0"/>
        <v>1751.9019999999991</v>
      </c>
      <c r="I16" s="150">
        <f>'December 2021'!N16</f>
        <v>110.65000000000002</v>
      </c>
      <c r="J16" s="71">
        <v>0.17</v>
      </c>
      <c r="K16" s="71">
        <f>'December 2021'!K16+'January 2022'!J16</f>
        <v>1.3959999999999999</v>
      </c>
      <c r="L16" s="71">
        <v>0</v>
      </c>
      <c r="M16" s="71">
        <f>'December 2021'!M16+'January 2022'!L16</f>
        <v>0</v>
      </c>
      <c r="N16" s="150">
        <f t="shared" si="1"/>
        <v>110.82000000000002</v>
      </c>
      <c r="O16" s="72">
        <f>'December 2021'!T16</f>
        <v>96.268999999999977</v>
      </c>
      <c r="P16" s="71">
        <v>13.09</v>
      </c>
      <c r="Q16" s="71">
        <f>'December 2021'!Q16+'January 2022'!P16</f>
        <v>32.650000000000006</v>
      </c>
      <c r="R16" s="71">
        <v>0</v>
      </c>
      <c r="S16" s="71">
        <f>'December 2021'!S16+'January 2022'!R16</f>
        <v>0</v>
      </c>
      <c r="T16" s="72">
        <f t="shared" si="2"/>
        <v>109.35899999999998</v>
      </c>
      <c r="U16" s="72">
        <f t="shared" si="3"/>
        <v>1972.080999999999</v>
      </c>
      <c r="V16" s="73"/>
      <c r="W16" s="73"/>
    </row>
    <row r="17" spans="1:23" ht="57.75" customHeight="1">
      <c r="A17" s="69">
        <v>9</v>
      </c>
      <c r="B17" s="70" t="s">
        <v>26</v>
      </c>
      <c r="C17" s="150">
        <f>'December 2021'!H17</f>
        <v>199.43399999999986</v>
      </c>
      <c r="D17" s="71">
        <v>0</v>
      </c>
      <c r="E17" s="71">
        <f>'December 2021'!E17+'January 2022'!D17</f>
        <v>0</v>
      </c>
      <c r="F17" s="71">
        <v>0</v>
      </c>
      <c r="G17" s="71">
        <f>'December 2021'!G17+'January 2022'!F17</f>
        <v>77.06</v>
      </c>
      <c r="H17" s="150">
        <f t="shared" si="0"/>
        <v>199.43399999999986</v>
      </c>
      <c r="I17" s="150">
        <f>'December 2021'!N17</f>
        <v>14.156999999999993</v>
      </c>
      <c r="J17" s="71">
        <v>7.74</v>
      </c>
      <c r="K17" s="71">
        <f>'December 2021'!K17+'January 2022'!J17</f>
        <v>9.17</v>
      </c>
      <c r="L17" s="71">
        <v>0</v>
      </c>
      <c r="M17" s="71">
        <f>'December 2021'!M17+'January 2022'!L17</f>
        <v>4.09</v>
      </c>
      <c r="N17" s="150">
        <f t="shared" si="1"/>
        <v>21.896999999999991</v>
      </c>
      <c r="O17" s="72">
        <f>'December 2021'!T17</f>
        <v>407.971</v>
      </c>
      <c r="P17" s="71">
        <v>0.3</v>
      </c>
      <c r="Q17" s="71">
        <f>'December 2021'!Q17+'January 2022'!P17</f>
        <v>50.24</v>
      </c>
      <c r="R17" s="71">
        <v>0</v>
      </c>
      <c r="S17" s="71">
        <f>'December 2021'!S17+'January 2022'!R17</f>
        <v>0</v>
      </c>
      <c r="T17" s="72">
        <f t="shared" si="2"/>
        <v>408.27100000000002</v>
      </c>
      <c r="U17" s="72">
        <f t="shared" si="3"/>
        <v>629.60199999999986</v>
      </c>
      <c r="V17" s="73"/>
      <c r="W17" s="73"/>
    </row>
    <row r="18" spans="1:23" ht="42.75" customHeight="1">
      <c r="A18" s="69">
        <v>10</v>
      </c>
      <c r="B18" s="70" t="s">
        <v>27</v>
      </c>
      <c r="C18" s="150">
        <f>'December 2021'!H18</f>
        <v>801.81499999999926</v>
      </c>
      <c r="D18" s="71">
        <v>0</v>
      </c>
      <c r="E18" s="71">
        <f>'December 2021'!E18+'January 2022'!D18</f>
        <v>2.0100000000000002</v>
      </c>
      <c r="F18" s="71">
        <v>0</v>
      </c>
      <c r="G18" s="71">
        <f>'December 2021'!G18+'January 2022'!F18</f>
        <v>0</v>
      </c>
      <c r="H18" s="150">
        <f t="shared" si="0"/>
        <v>801.81499999999926</v>
      </c>
      <c r="I18" s="150">
        <f>'December 2021'!N18</f>
        <v>16.31999999999999</v>
      </c>
      <c r="J18" s="71">
        <v>0</v>
      </c>
      <c r="K18" s="71">
        <f>'December 2021'!K18+'January 2022'!J18</f>
        <v>0.15</v>
      </c>
      <c r="L18" s="71">
        <v>0</v>
      </c>
      <c r="M18" s="71">
        <f>'December 2021'!M18+'January 2022'!L18</f>
        <v>0</v>
      </c>
      <c r="N18" s="150">
        <f t="shared" si="1"/>
        <v>16.31999999999999</v>
      </c>
      <c r="O18" s="72">
        <f>'December 2021'!T18</f>
        <v>62.798000000000009</v>
      </c>
      <c r="P18" s="71">
        <v>0</v>
      </c>
      <c r="Q18" s="71">
        <f>'December 2021'!Q18+'January 2022'!P18</f>
        <v>2.3400000000000003</v>
      </c>
      <c r="R18" s="71">
        <v>0</v>
      </c>
      <c r="S18" s="71">
        <f>'December 2021'!S18+'January 2022'!R18</f>
        <v>0</v>
      </c>
      <c r="T18" s="72">
        <f t="shared" si="2"/>
        <v>62.798000000000009</v>
      </c>
      <c r="U18" s="72">
        <f t="shared" si="3"/>
        <v>880.9329999999992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2766.6609999999982</v>
      </c>
      <c r="D19" s="77">
        <f t="shared" ref="D19:U19" si="6">SUM(D16:D18)</f>
        <v>0.87</v>
      </c>
      <c r="E19" s="77">
        <f t="shared" si="6"/>
        <v>15.935999999999998</v>
      </c>
      <c r="F19" s="77">
        <f t="shared" si="6"/>
        <v>14.38</v>
      </c>
      <c r="G19" s="77">
        <f t="shared" si="6"/>
        <v>128.12</v>
      </c>
      <c r="H19" s="77">
        <f t="shared" si="6"/>
        <v>2753.150999999998</v>
      </c>
      <c r="I19" s="77">
        <f t="shared" si="6"/>
        <v>141.12700000000001</v>
      </c>
      <c r="J19" s="77">
        <f t="shared" si="6"/>
        <v>7.91</v>
      </c>
      <c r="K19" s="77">
        <f t="shared" si="6"/>
        <v>10.715999999999999</v>
      </c>
      <c r="L19" s="77">
        <f t="shared" si="6"/>
        <v>0</v>
      </c>
      <c r="M19" s="77">
        <f t="shared" si="6"/>
        <v>4.09</v>
      </c>
      <c r="N19" s="77">
        <f t="shared" si="6"/>
        <v>149.03700000000001</v>
      </c>
      <c r="O19" s="77">
        <f t="shared" si="6"/>
        <v>567.03800000000001</v>
      </c>
      <c r="P19" s="77">
        <f t="shared" si="6"/>
        <v>13.39</v>
      </c>
      <c r="Q19" s="77">
        <f t="shared" si="6"/>
        <v>85.230000000000018</v>
      </c>
      <c r="R19" s="77">
        <f t="shared" si="6"/>
        <v>0</v>
      </c>
      <c r="S19" s="77">
        <f t="shared" si="6"/>
        <v>0</v>
      </c>
      <c r="T19" s="77">
        <f t="shared" si="6"/>
        <v>580.428</v>
      </c>
      <c r="U19" s="77">
        <f t="shared" si="6"/>
        <v>3482.6159999999982</v>
      </c>
      <c r="V19" s="135"/>
      <c r="W19" s="135"/>
    </row>
    <row r="20" spans="1:23" ht="42.75" customHeight="1">
      <c r="A20" s="69">
        <v>11</v>
      </c>
      <c r="B20" s="70" t="s">
        <v>29</v>
      </c>
      <c r="C20" s="150">
        <f>'December 2021'!H20</f>
        <v>1203.5449999999994</v>
      </c>
      <c r="D20" s="71">
        <v>0</v>
      </c>
      <c r="E20" s="71">
        <f>'December 2021'!E20+'January 2022'!D20</f>
        <v>9.7349999999999994</v>
      </c>
      <c r="F20" s="71">
        <v>0</v>
      </c>
      <c r="G20" s="71">
        <f>'December 2021'!G20+'January 2022'!F20</f>
        <v>56</v>
      </c>
      <c r="H20" s="150">
        <f t="shared" si="0"/>
        <v>1203.5449999999994</v>
      </c>
      <c r="I20" s="150">
        <f>'December 2021'!N20</f>
        <v>148.99600000000001</v>
      </c>
      <c r="J20" s="71">
        <v>2.1150000000000002</v>
      </c>
      <c r="K20" s="71">
        <f>'December 2021'!K20+'January 2022'!J20</f>
        <v>3.9360000000000004</v>
      </c>
      <c r="L20" s="71">
        <v>0</v>
      </c>
      <c r="M20" s="71">
        <f>'December 2021'!M20+'January 2022'!L20</f>
        <v>0</v>
      </c>
      <c r="N20" s="150">
        <f t="shared" si="1"/>
        <v>151.11100000000002</v>
      </c>
      <c r="O20" s="72">
        <f>'December 2021'!T20</f>
        <v>341.65099999999995</v>
      </c>
      <c r="P20" s="71">
        <v>0</v>
      </c>
      <c r="Q20" s="71">
        <f>'December 2021'!Q20+'January 2022'!P20</f>
        <v>56.927</v>
      </c>
      <c r="R20" s="71">
        <v>0</v>
      </c>
      <c r="S20" s="71">
        <f>'December 2021'!S20+'January 2022'!R20</f>
        <v>0</v>
      </c>
      <c r="T20" s="72">
        <f t="shared" si="2"/>
        <v>341.65099999999995</v>
      </c>
      <c r="U20" s="72">
        <f t="shared" si="3"/>
        <v>1696.3069999999993</v>
      </c>
      <c r="V20" s="73"/>
      <c r="W20" s="73"/>
    </row>
    <row r="21" spans="1:23" ht="42.75" customHeight="1">
      <c r="A21" s="69">
        <v>12</v>
      </c>
      <c r="B21" s="70" t="s">
        <v>30</v>
      </c>
      <c r="C21" s="150">
        <f>'December 2021'!H21</f>
        <v>198.82999999999987</v>
      </c>
      <c r="D21" s="71">
        <v>0</v>
      </c>
      <c r="E21" s="71">
        <f>'December 2021'!E21+'January 2022'!D21</f>
        <v>0.1</v>
      </c>
      <c r="F21" s="71">
        <v>56.14</v>
      </c>
      <c r="G21" s="71">
        <f>'December 2021'!G21+'January 2022'!F21</f>
        <v>98.039999999999992</v>
      </c>
      <c r="H21" s="150">
        <f t="shared" si="0"/>
        <v>142.68999999999988</v>
      </c>
      <c r="I21" s="150">
        <f>'December 2021'!N21</f>
        <v>45.90300000000002</v>
      </c>
      <c r="J21" s="71">
        <v>4.07</v>
      </c>
      <c r="K21" s="71">
        <f>'December 2021'!K21+'January 2022'!J21</f>
        <v>25.37</v>
      </c>
      <c r="L21" s="71">
        <v>0</v>
      </c>
      <c r="M21" s="71">
        <f>'December 2021'!M21+'January 2022'!L21</f>
        <v>0</v>
      </c>
      <c r="N21" s="150">
        <f t="shared" si="1"/>
        <v>49.97300000000002</v>
      </c>
      <c r="O21" s="72">
        <f>'December 2021'!T21</f>
        <v>225.07000000000002</v>
      </c>
      <c r="P21" s="71">
        <v>41.43</v>
      </c>
      <c r="Q21" s="71">
        <f>'December 2021'!Q21+'January 2022'!P21</f>
        <v>114.57</v>
      </c>
      <c r="R21" s="71">
        <v>0</v>
      </c>
      <c r="S21" s="71">
        <f>'December 2021'!S21+'January 2022'!R21</f>
        <v>0</v>
      </c>
      <c r="T21" s="72">
        <f t="shared" si="2"/>
        <v>266.5</v>
      </c>
      <c r="U21" s="72">
        <f t="shared" si="3"/>
        <v>459.1629999999999</v>
      </c>
      <c r="V21" s="73"/>
      <c r="W21" s="73"/>
    </row>
    <row r="22" spans="1:23" ht="42.75" customHeight="1">
      <c r="A22" s="69">
        <v>13</v>
      </c>
      <c r="B22" s="70" t="s">
        <v>31</v>
      </c>
      <c r="C22" s="150">
        <f>'December 2021'!H22</f>
        <v>406.7999999999999</v>
      </c>
      <c r="D22" s="71">
        <v>0</v>
      </c>
      <c r="E22" s="71">
        <f>'December 2021'!E22+'January 2022'!D22</f>
        <v>0</v>
      </c>
      <c r="F22" s="71">
        <v>0</v>
      </c>
      <c r="G22" s="71">
        <f>'December 2021'!G22+'January 2022'!F22</f>
        <v>269.70999999999998</v>
      </c>
      <c r="H22" s="150">
        <f t="shared" si="0"/>
        <v>406.7999999999999</v>
      </c>
      <c r="I22" s="150">
        <f>'December 2021'!N22</f>
        <v>14.990000000000006</v>
      </c>
      <c r="J22" s="71">
        <v>0.42</v>
      </c>
      <c r="K22" s="71">
        <f>'December 2021'!K22+'January 2022'!J22</f>
        <v>2.2400000000000002</v>
      </c>
      <c r="L22" s="71">
        <v>0</v>
      </c>
      <c r="M22" s="71">
        <f>'December 2021'!M22+'January 2022'!L22</f>
        <v>12.74</v>
      </c>
      <c r="N22" s="150">
        <f t="shared" si="1"/>
        <v>15.410000000000005</v>
      </c>
      <c r="O22" s="72">
        <f>'December 2021'!T22</f>
        <v>585.8599999999999</v>
      </c>
      <c r="P22" s="71">
        <v>0</v>
      </c>
      <c r="Q22" s="71">
        <f>'December 2021'!Q22+'January 2022'!P22</f>
        <v>300.57</v>
      </c>
      <c r="R22" s="71">
        <v>0</v>
      </c>
      <c r="S22" s="71">
        <f>'December 2021'!S22+'January 2022'!R22</f>
        <v>5.72</v>
      </c>
      <c r="T22" s="72">
        <f t="shared" si="2"/>
        <v>585.8599999999999</v>
      </c>
      <c r="U22" s="72">
        <f t="shared" si="3"/>
        <v>1008.0699999999998</v>
      </c>
      <c r="V22" s="73"/>
      <c r="W22" s="73"/>
    </row>
    <row r="23" spans="1:23" ht="42.75" customHeight="1">
      <c r="A23" s="69">
        <v>14</v>
      </c>
      <c r="B23" s="70" t="s">
        <v>32</v>
      </c>
      <c r="C23" s="150">
        <f>'December 2021'!H23</f>
        <v>1180.1119999999999</v>
      </c>
      <c r="D23" s="71">
        <v>0</v>
      </c>
      <c r="E23" s="71">
        <f>'December 2021'!E23+'January 2022'!D23</f>
        <v>41.935999999999993</v>
      </c>
      <c r="F23" s="71">
        <v>0</v>
      </c>
      <c r="G23" s="71">
        <f>'December 2021'!G23+'January 2022'!F23</f>
        <v>0</v>
      </c>
      <c r="H23" s="71">
        <f t="shared" si="0"/>
        <v>1180.1119999999999</v>
      </c>
      <c r="I23" s="150">
        <f>'December 2021'!N23</f>
        <v>11.403999999999996</v>
      </c>
      <c r="J23" s="71">
        <v>0.56999999999999995</v>
      </c>
      <c r="K23" s="71">
        <f>'December 2021'!K23+'January 2022'!J23</f>
        <v>1.8239999999999998</v>
      </c>
      <c r="L23" s="71">
        <v>0</v>
      </c>
      <c r="M23" s="71">
        <f>'December 2021'!M23+'January 2022'!L23</f>
        <v>0</v>
      </c>
      <c r="N23" s="150">
        <f t="shared" si="1"/>
        <v>11.973999999999997</v>
      </c>
      <c r="O23" s="152">
        <f>'December 2021'!T23</f>
        <v>155.33500000000001</v>
      </c>
      <c r="P23" s="71">
        <v>1.25</v>
      </c>
      <c r="Q23" s="71">
        <f>'December 2021'!Q23+'January 2022'!P23</f>
        <v>101.00500000000001</v>
      </c>
      <c r="R23" s="71">
        <v>0</v>
      </c>
      <c r="S23" s="71">
        <f>'December 2021'!S23+'January 2022'!R23</f>
        <v>89.99</v>
      </c>
      <c r="T23" s="152">
        <f t="shared" si="2"/>
        <v>156.58500000000001</v>
      </c>
      <c r="U23" s="72">
        <f t="shared" si="3"/>
        <v>1348.6709999999998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2989.2869999999994</v>
      </c>
      <c r="D24" s="77">
        <f t="shared" ref="D24:U24" si="7">SUM(D20:D23)</f>
        <v>0</v>
      </c>
      <c r="E24" s="77">
        <f t="shared" si="7"/>
        <v>51.770999999999994</v>
      </c>
      <c r="F24" s="77">
        <f t="shared" si="7"/>
        <v>56.14</v>
      </c>
      <c r="G24" s="77">
        <f t="shared" si="7"/>
        <v>423.75</v>
      </c>
      <c r="H24" s="77">
        <f t="shared" si="7"/>
        <v>2933.146999999999</v>
      </c>
      <c r="I24" s="77">
        <f t="shared" si="7"/>
        <v>221.29300000000003</v>
      </c>
      <c r="J24" s="77">
        <f t="shared" si="7"/>
        <v>7.1750000000000007</v>
      </c>
      <c r="K24" s="77">
        <f t="shared" si="7"/>
        <v>33.369999999999997</v>
      </c>
      <c r="L24" s="77">
        <f t="shared" si="7"/>
        <v>0</v>
      </c>
      <c r="M24" s="77">
        <f t="shared" si="7"/>
        <v>12.74</v>
      </c>
      <c r="N24" s="77">
        <f t="shared" si="7"/>
        <v>228.46800000000002</v>
      </c>
      <c r="O24" s="77">
        <f t="shared" si="7"/>
        <v>1307.9159999999999</v>
      </c>
      <c r="P24" s="77">
        <f t="shared" si="7"/>
        <v>42.68</v>
      </c>
      <c r="Q24" s="77">
        <f t="shared" si="7"/>
        <v>573.072</v>
      </c>
      <c r="R24" s="77">
        <f t="shared" si="7"/>
        <v>0</v>
      </c>
      <c r="S24" s="77">
        <f t="shared" si="7"/>
        <v>95.71</v>
      </c>
      <c r="T24" s="77">
        <f t="shared" si="7"/>
        <v>1350.596</v>
      </c>
      <c r="U24" s="77">
        <f t="shared" si="7"/>
        <v>4512.2109999999993</v>
      </c>
      <c r="V24" s="135"/>
      <c r="W24" s="135"/>
    </row>
    <row r="25" spans="1:23" s="157" customFormat="1" ht="42.75" customHeight="1">
      <c r="A25" s="153"/>
      <c r="B25" s="154" t="s">
        <v>34</v>
      </c>
      <c r="C25" s="155">
        <f>C24+C19+C15+C11</f>
        <v>12444.842999999995</v>
      </c>
      <c r="D25" s="155">
        <f t="shared" ref="D25:U25" si="8">D24+D19+D15+D11</f>
        <v>0.99</v>
      </c>
      <c r="E25" s="155">
        <f t="shared" si="8"/>
        <v>68.727000000000004</v>
      </c>
      <c r="F25" s="155">
        <f t="shared" si="8"/>
        <v>102.03999999999999</v>
      </c>
      <c r="G25" s="155">
        <f t="shared" si="8"/>
        <v>751.57</v>
      </c>
      <c r="H25" s="155">
        <f t="shared" si="8"/>
        <v>12343.792999999996</v>
      </c>
      <c r="I25" s="155">
        <f t="shared" si="8"/>
        <v>1474.6460000000002</v>
      </c>
      <c r="J25" s="155">
        <f t="shared" si="8"/>
        <v>17.335000000000001</v>
      </c>
      <c r="K25" s="155">
        <f t="shared" si="8"/>
        <v>92.138999999999996</v>
      </c>
      <c r="L25" s="155">
        <f t="shared" si="8"/>
        <v>0</v>
      </c>
      <c r="M25" s="155">
        <f t="shared" si="8"/>
        <v>16.829999999999998</v>
      </c>
      <c r="N25" s="155">
        <f t="shared" si="8"/>
        <v>1491.9810000000002</v>
      </c>
      <c r="O25" s="155">
        <f t="shared" si="8"/>
        <v>3517.9340000000002</v>
      </c>
      <c r="P25" s="155">
        <f t="shared" si="8"/>
        <v>81.77</v>
      </c>
      <c r="Q25" s="155">
        <f t="shared" si="8"/>
        <v>797.97200000000009</v>
      </c>
      <c r="R25" s="155">
        <f t="shared" si="8"/>
        <v>0</v>
      </c>
      <c r="S25" s="155">
        <f t="shared" si="8"/>
        <v>142.20999999999998</v>
      </c>
      <c r="T25" s="155">
        <f t="shared" si="8"/>
        <v>3599.7039999999997</v>
      </c>
      <c r="U25" s="155">
        <f t="shared" si="8"/>
        <v>17435.477999999996</v>
      </c>
      <c r="V25" s="156"/>
      <c r="W25" s="156"/>
    </row>
    <row r="26" spans="1:23" ht="42.75" customHeight="1">
      <c r="A26" s="69">
        <v>15</v>
      </c>
      <c r="B26" s="70" t="s">
        <v>35</v>
      </c>
      <c r="C26" s="150">
        <f>'December 2021'!H26</f>
        <v>1173.6319999999994</v>
      </c>
      <c r="D26" s="71">
        <v>1.54</v>
      </c>
      <c r="E26" s="71">
        <f>'December 2021'!E26+'January 2022'!D26</f>
        <v>81.445000000000007</v>
      </c>
      <c r="F26" s="71">
        <v>0</v>
      </c>
      <c r="G26" s="71">
        <f>'December 2021'!G26+'January 2022'!F26</f>
        <v>0</v>
      </c>
      <c r="H26" s="150">
        <f t="shared" si="0"/>
        <v>1175.1719999999993</v>
      </c>
      <c r="I26" s="150">
        <f>'December 2021'!N26</f>
        <v>0</v>
      </c>
      <c r="J26" s="71">
        <v>0</v>
      </c>
      <c r="K26" s="71">
        <f>'December 2021'!K26+'January 2022'!J26</f>
        <v>0</v>
      </c>
      <c r="L26" s="71">
        <v>0</v>
      </c>
      <c r="M26" s="71">
        <f>'December 2021'!M26+'January 2022'!L26</f>
        <v>0</v>
      </c>
      <c r="N26" s="150">
        <f t="shared" si="1"/>
        <v>0</v>
      </c>
      <c r="O26" s="72">
        <f>'December 2021'!T26</f>
        <v>57.56</v>
      </c>
      <c r="P26" s="71">
        <v>38.54</v>
      </c>
      <c r="Q26" s="71">
        <f>'December 2021'!Q26+'January 2022'!P26</f>
        <v>96.1</v>
      </c>
      <c r="R26" s="71">
        <v>0</v>
      </c>
      <c r="S26" s="71">
        <f>'December 2021'!S26+'January 2022'!R26</f>
        <v>0</v>
      </c>
      <c r="T26" s="72">
        <f t="shared" si="2"/>
        <v>96.1</v>
      </c>
      <c r="U26" s="72">
        <f t="shared" si="3"/>
        <v>1271.2719999999993</v>
      </c>
      <c r="V26" s="73"/>
      <c r="W26" s="73"/>
    </row>
    <row r="27" spans="1:23" ht="42.75" customHeight="1">
      <c r="A27" s="69">
        <v>16</v>
      </c>
      <c r="B27" s="70" t="s">
        <v>79</v>
      </c>
      <c r="C27" s="150">
        <f>'December 2021'!H27</f>
        <v>10252.806999999992</v>
      </c>
      <c r="D27" s="71">
        <v>13.36</v>
      </c>
      <c r="E27" s="71">
        <f>'December 2021'!E27+'January 2022'!D27</f>
        <v>110.59</v>
      </c>
      <c r="F27" s="71">
        <v>0</v>
      </c>
      <c r="G27" s="71">
        <f>'December 2021'!G27+'January 2022'!F27</f>
        <v>0</v>
      </c>
      <c r="H27" s="150">
        <f t="shared" si="0"/>
        <v>10266.166999999992</v>
      </c>
      <c r="I27" s="71">
        <f>'December 2021'!N27</f>
        <v>365.04499999999996</v>
      </c>
      <c r="J27" s="71">
        <f>3.85+2.73</f>
        <v>6.58</v>
      </c>
      <c r="K27" s="71">
        <f>'December 2021'!K27+'January 2022'!J27</f>
        <v>40.11</v>
      </c>
      <c r="L27" s="71">
        <v>0</v>
      </c>
      <c r="M27" s="71">
        <f>'December 2021'!M27+'January 2022'!L27</f>
        <v>0</v>
      </c>
      <c r="N27" s="71">
        <f t="shared" si="1"/>
        <v>371.62499999999994</v>
      </c>
      <c r="O27" s="72">
        <f>'December 2021'!T27</f>
        <v>74.990000000000009</v>
      </c>
      <c r="P27" s="71">
        <v>0.03</v>
      </c>
      <c r="Q27" s="71">
        <f>'December 2021'!Q27+'January 2022'!P27</f>
        <v>0.06</v>
      </c>
      <c r="R27" s="71">
        <v>0</v>
      </c>
      <c r="S27" s="71">
        <f>'December 2021'!S27+'January 2022'!R27</f>
        <v>0</v>
      </c>
      <c r="T27" s="72">
        <f t="shared" si="2"/>
        <v>75.02000000000001</v>
      </c>
      <c r="U27" s="72">
        <f t="shared" si="3"/>
        <v>10712.811999999993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11426.438999999991</v>
      </c>
      <c r="D28" s="77">
        <f t="shared" ref="D28:U28" si="9">SUM(D26:D27)</f>
        <v>14.899999999999999</v>
      </c>
      <c r="E28" s="77">
        <f t="shared" si="9"/>
        <v>192.03500000000003</v>
      </c>
      <c r="F28" s="77">
        <f t="shared" si="9"/>
        <v>0</v>
      </c>
      <c r="G28" s="77">
        <f t="shared" si="9"/>
        <v>0</v>
      </c>
      <c r="H28" s="77">
        <f t="shared" si="9"/>
        <v>11441.338999999991</v>
      </c>
      <c r="I28" s="77">
        <f t="shared" si="9"/>
        <v>365.04499999999996</v>
      </c>
      <c r="J28" s="77">
        <f t="shared" si="9"/>
        <v>6.58</v>
      </c>
      <c r="K28" s="77">
        <f t="shared" si="9"/>
        <v>40.11</v>
      </c>
      <c r="L28" s="77">
        <f t="shared" si="9"/>
        <v>0</v>
      </c>
      <c r="M28" s="77">
        <f t="shared" si="9"/>
        <v>0</v>
      </c>
      <c r="N28" s="77">
        <f t="shared" si="9"/>
        <v>371.62499999999994</v>
      </c>
      <c r="O28" s="77">
        <f t="shared" si="9"/>
        <v>132.55000000000001</v>
      </c>
      <c r="P28" s="77">
        <f t="shared" si="9"/>
        <v>38.57</v>
      </c>
      <c r="Q28" s="77">
        <f t="shared" si="9"/>
        <v>96.16</v>
      </c>
      <c r="R28" s="77">
        <f t="shared" si="9"/>
        <v>0</v>
      </c>
      <c r="S28" s="77">
        <f t="shared" si="9"/>
        <v>0</v>
      </c>
      <c r="T28" s="77">
        <f t="shared" si="9"/>
        <v>171.12</v>
      </c>
      <c r="U28" s="77">
        <f t="shared" si="9"/>
        <v>11984.083999999992</v>
      </c>
      <c r="V28" s="135"/>
      <c r="W28" s="135"/>
    </row>
    <row r="29" spans="1:23" ht="42.75" customHeight="1">
      <c r="A29" s="69">
        <v>17</v>
      </c>
      <c r="B29" s="70" t="s">
        <v>38</v>
      </c>
      <c r="C29" s="71">
        <f>'December 2021'!H29</f>
        <v>4448.9530000000004</v>
      </c>
      <c r="D29" s="71">
        <v>4.84</v>
      </c>
      <c r="E29" s="71">
        <f>'December 2021'!E29+'January 2022'!D29</f>
        <v>58.965999999999994</v>
      </c>
      <c r="F29" s="71">
        <v>0</v>
      </c>
      <c r="G29" s="71">
        <f>'December 2021'!G29+'January 2022'!F29</f>
        <v>0</v>
      </c>
      <c r="H29" s="150">
        <f t="shared" si="0"/>
        <v>4453.7930000000006</v>
      </c>
      <c r="I29" s="71">
        <f>'December 2021'!N29</f>
        <v>48.29</v>
      </c>
      <c r="J29" s="71">
        <f>7.8</f>
        <v>7.8</v>
      </c>
      <c r="K29" s="71">
        <f>'December 2021'!K29+'January 2022'!J29</f>
        <v>52.519999999999996</v>
      </c>
      <c r="L29" s="71">
        <v>0</v>
      </c>
      <c r="M29" s="71">
        <f>'December 2021'!M29+'January 2022'!L29</f>
        <v>0</v>
      </c>
      <c r="N29" s="71">
        <f t="shared" si="1"/>
        <v>56.089999999999996</v>
      </c>
      <c r="O29" s="72">
        <f>'December 2021'!T29</f>
        <v>138.08000000000001</v>
      </c>
      <c r="P29" s="71">
        <v>0</v>
      </c>
      <c r="Q29" s="71">
        <f>'December 2021'!Q29+'January 2022'!P29</f>
        <v>90.28</v>
      </c>
      <c r="R29" s="71">
        <v>0</v>
      </c>
      <c r="S29" s="71">
        <f>'December 2021'!S29+'January 2022'!R29</f>
        <v>0</v>
      </c>
      <c r="T29" s="72">
        <f t="shared" si="2"/>
        <v>138.08000000000001</v>
      </c>
      <c r="U29" s="72">
        <f t="shared" si="3"/>
        <v>4647.9630000000006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'December 2021'!H30</f>
        <v>5854.8640000000005</v>
      </c>
      <c r="D30" s="71">
        <v>6.47</v>
      </c>
      <c r="E30" s="71">
        <f>'December 2021'!E30+'January 2022'!D30</f>
        <v>102.015</v>
      </c>
      <c r="F30" s="71">
        <v>0</v>
      </c>
      <c r="G30" s="71">
        <f>'December 2021'!G30+'January 2022'!F30</f>
        <v>0</v>
      </c>
      <c r="H30" s="71">
        <f t="shared" si="0"/>
        <v>5861.3340000000007</v>
      </c>
      <c r="I30" s="71">
        <f>'December 2021'!N30</f>
        <v>0</v>
      </c>
      <c r="J30" s="71">
        <v>0</v>
      </c>
      <c r="K30" s="71">
        <f>'December 2021'!K30+'January 2022'!J30</f>
        <v>0</v>
      </c>
      <c r="L30" s="71">
        <v>0</v>
      </c>
      <c r="M30" s="71">
        <f>'December 2021'!M30+'January 2022'!L30</f>
        <v>0</v>
      </c>
      <c r="N30" s="71">
        <f t="shared" si="1"/>
        <v>0</v>
      </c>
      <c r="O30" s="72">
        <f>'December 2021'!T30</f>
        <v>0.22</v>
      </c>
      <c r="P30" s="71">
        <v>0</v>
      </c>
      <c r="Q30" s="71">
        <f>'December 2021'!Q30+'January 2022'!P30</f>
        <v>0</v>
      </c>
      <c r="R30" s="71">
        <v>0</v>
      </c>
      <c r="S30" s="71">
        <f>'December 2021'!S30+'January 2022'!R30</f>
        <v>0</v>
      </c>
      <c r="T30" s="72">
        <f t="shared" si="2"/>
        <v>0.22</v>
      </c>
      <c r="U30" s="72">
        <f t="shared" si="3"/>
        <v>5861.554000000001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'December 2021'!H31</f>
        <v>3032.8229999999994</v>
      </c>
      <c r="D31" s="71">
        <v>6.48</v>
      </c>
      <c r="E31" s="71">
        <f>'December 2021'!E31+'January 2022'!D31</f>
        <v>32.658000000000001</v>
      </c>
      <c r="F31" s="71">
        <v>0</v>
      </c>
      <c r="G31" s="71">
        <f>'December 2021'!G31+'January 2022'!F31</f>
        <v>0</v>
      </c>
      <c r="H31" s="150">
        <f t="shared" si="0"/>
        <v>3039.3029999999994</v>
      </c>
      <c r="I31" s="150">
        <f>'December 2021'!N31</f>
        <v>3.1600000000000037</v>
      </c>
      <c r="J31" s="71">
        <v>0</v>
      </c>
      <c r="K31" s="71">
        <f>'December 2021'!K31+'January 2022'!J31</f>
        <v>0</v>
      </c>
      <c r="L31" s="71">
        <v>0</v>
      </c>
      <c r="M31" s="71">
        <f>'December 2021'!M31+'January 2022'!L31</f>
        <v>0</v>
      </c>
      <c r="N31" s="150">
        <f t="shared" si="1"/>
        <v>3.1600000000000037</v>
      </c>
      <c r="O31" s="72">
        <f>'December 2021'!T31</f>
        <v>128.47999999999999</v>
      </c>
      <c r="P31" s="71">
        <v>0</v>
      </c>
      <c r="Q31" s="71">
        <f>'December 2021'!Q31+'January 2022'!P31</f>
        <v>80.19</v>
      </c>
      <c r="R31" s="71">
        <v>0</v>
      </c>
      <c r="S31" s="71">
        <f>'December 2021'!S31+'January 2022'!R31</f>
        <v>0</v>
      </c>
      <c r="T31" s="72">
        <f t="shared" si="2"/>
        <v>128.47999999999999</v>
      </c>
      <c r="U31" s="72">
        <f t="shared" si="3"/>
        <v>3170.9429999999993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'December 2021'!H32</f>
        <v>4403.29</v>
      </c>
      <c r="D32" s="71">
        <v>1.21</v>
      </c>
      <c r="E32" s="71">
        <f>'December 2021'!E32+'January 2022'!D32</f>
        <v>54.427</v>
      </c>
      <c r="F32" s="71">
        <v>0</v>
      </c>
      <c r="G32" s="71">
        <f>'December 2021'!G32+'January 2022'!F32</f>
        <v>0</v>
      </c>
      <c r="H32" s="150">
        <f t="shared" si="0"/>
        <v>4404.5</v>
      </c>
      <c r="I32" s="71">
        <f>'December 2021'!N32</f>
        <v>133.6</v>
      </c>
      <c r="J32" s="71">
        <v>0.24</v>
      </c>
      <c r="K32" s="71">
        <f>'December 2021'!K32+'January 2022'!J32</f>
        <v>8.43</v>
      </c>
      <c r="L32" s="71">
        <v>0</v>
      </c>
      <c r="M32" s="71">
        <f>'December 2021'!M32+'January 2022'!L32</f>
        <v>0</v>
      </c>
      <c r="N32" s="71">
        <f t="shared" si="1"/>
        <v>133.84</v>
      </c>
      <c r="O32" s="72">
        <f>'December 2021'!T32</f>
        <v>271.04999999999995</v>
      </c>
      <c r="P32" s="71">
        <v>0</v>
      </c>
      <c r="Q32" s="71">
        <f>'December 2021'!Q32+'January 2022'!P32</f>
        <v>4.5</v>
      </c>
      <c r="R32" s="71">
        <v>0</v>
      </c>
      <c r="S32" s="71">
        <f>'December 2021'!S32+'January 2022'!R32</f>
        <v>0</v>
      </c>
      <c r="T32" s="72">
        <f t="shared" si="2"/>
        <v>271.04999999999995</v>
      </c>
      <c r="U32" s="72">
        <f t="shared" si="3"/>
        <v>4809.3900000000003</v>
      </c>
      <c r="V32" s="73"/>
      <c r="W32" s="73"/>
    </row>
    <row r="33" spans="1:120" s="78" customFormat="1" ht="61.5" customHeight="1">
      <c r="A33" s="75"/>
      <c r="B33" s="76" t="s">
        <v>81</v>
      </c>
      <c r="C33" s="77">
        <f>SUM(C29:C32)</f>
        <v>17739.93</v>
      </c>
      <c r="D33" s="77">
        <f t="shared" ref="D33:U33" si="10">SUM(D29:D32)</f>
        <v>19</v>
      </c>
      <c r="E33" s="77">
        <f t="shared" si="10"/>
        <v>248.066</v>
      </c>
      <c r="F33" s="77">
        <f t="shared" si="10"/>
        <v>0</v>
      </c>
      <c r="G33" s="77">
        <f t="shared" si="10"/>
        <v>0</v>
      </c>
      <c r="H33" s="77">
        <f t="shared" si="10"/>
        <v>17758.93</v>
      </c>
      <c r="I33" s="77">
        <f t="shared" si="10"/>
        <v>185.05</v>
      </c>
      <c r="J33" s="77">
        <f t="shared" si="10"/>
        <v>8.0399999999999991</v>
      </c>
      <c r="K33" s="77">
        <f t="shared" si="10"/>
        <v>60.949999999999996</v>
      </c>
      <c r="L33" s="77">
        <f t="shared" si="10"/>
        <v>0</v>
      </c>
      <c r="M33" s="77">
        <f t="shared" si="10"/>
        <v>0</v>
      </c>
      <c r="N33" s="77">
        <f t="shared" si="10"/>
        <v>193.09</v>
      </c>
      <c r="O33" s="77">
        <f t="shared" si="10"/>
        <v>537.82999999999993</v>
      </c>
      <c r="P33" s="77">
        <f t="shared" si="10"/>
        <v>0</v>
      </c>
      <c r="Q33" s="77">
        <f t="shared" si="10"/>
        <v>174.97</v>
      </c>
      <c r="R33" s="77">
        <f t="shared" si="10"/>
        <v>0</v>
      </c>
      <c r="S33" s="77">
        <f t="shared" si="10"/>
        <v>0</v>
      </c>
      <c r="T33" s="77">
        <f t="shared" si="10"/>
        <v>537.82999999999993</v>
      </c>
      <c r="U33" s="77">
        <f t="shared" si="10"/>
        <v>18489.850000000002</v>
      </c>
      <c r="V33" s="135"/>
      <c r="W33" s="135"/>
    </row>
    <row r="34" spans="1:120" ht="42.75" customHeight="1">
      <c r="A34" s="69">
        <v>21</v>
      </c>
      <c r="B34" s="70" t="s">
        <v>43</v>
      </c>
      <c r="C34" s="71">
        <f>'December 2021'!H34</f>
        <v>5845.5900000000011</v>
      </c>
      <c r="D34" s="71">
        <v>4.74</v>
      </c>
      <c r="E34" s="71">
        <f>'December 2021'!E34+'January 2022'!D34</f>
        <v>48.9</v>
      </c>
      <c r="F34" s="71">
        <v>0</v>
      </c>
      <c r="G34" s="71">
        <f>'December 2021'!G34+'January 2022'!F34</f>
        <v>0</v>
      </c>
      <c r="H34" s="71">
        <f t="shared" si="0"/>
        <v>5850.3300000000008</v>
      </c>
      <c r="I34" s="150">
        <f>'December 2021'!N34</f>
        <v>0</v>
      </c>
      <c r="J34" s="71">
        <v>0</v>
      </c>
      <c r="K34" s="71">
        <f>'December 2021'!K34+'January 2022'!J34</f>
        <v>0</v>
      </c>
      <c r="L34" s="71">
        <v>0</v>
      </c>
      <c r="M34" s="71">
        <f>'December 2021'!M34+'January 2022'!L34</f>
        <v>0</v>
      </c>
      <c r="N34" s="150">
        <f t="shared" si="1"/>
        <v>0</v>
      </c>
      <c r="O34" s="152">
        <f>'December 2021'!T34</f>
        <v>0</v>
      </c>
      <c r="P34" s="71">
        <v>0</v>
      </c>
      <c r="Q34" s="71">
        <f>'December 2021'!Q34+'January 2022'!P34</f>
        <v>0</v>
      </c>
      <c r="R34" s="71">
        <v>0</v>
      </c>
      <c r="S34" s="71">
        <f>'December 2021'!S34+'January 2022'!R34</f>
        <v>0</v>
      </c>
      <c r="T34" s="152">
        <f t="shared" si="2"/>
        <v>0</v>
      </c>
      <c r="U34" s="72">
        <f t="shared" si="3"/>
        <v>5850.3300000000008</v>
      </c>
      <c r="V34" s="79"/>
      <c r="W34" s="79"/>
    </row>
    <row r="35" spans="1:120" ht="42.75" customHeight="1">
      <c r="A35" s="69">
        <v>22</v>
      </c>
      <c r="B35" s="70" t="s">
        <v>44</v>
      </c>
      <c r="C35" s="71">
        <f>'December 2021'!H35</f>
        <v>4582.0550000000003</v>
      </c>
      <c r="D35" s="71">
        <v>7.57</v>
      </c>
      <c r="E35" s="71">
        <f>'December 2021'!E35+'January 2022'!D35</f>
        <v>81.19</v>
      </c>
      <c r="F35" s="71">
        <v>0</v>
      </c>
      <c r="G35" s="71">
        <f>'December 2021'!G35+'January 2022'!F35</f>
        <v>0</v>
      </c>
      <c r="H35" s="71">
        <f t="shared" si="0"/>
        <v>4589.625</v>
      </c>
      <c r="I35" s="150">
        <f>'December 2021'!N35</f>
        <v>0.1</v>
      </c>
      <c r="J35" s="71">
        <v>0</v>
      </c>
      <c r="K35" s="71">
        <f>'December 2021'!K35+'January 2022'!J35</f>
        <v>0.1</v>
      </c>
      <c r="L35" s="71">
        <v>0</v>
      </c>
      <c r="M35" s="71">
        <f>'December 2021'!M35+'January 2022'!L35</f>
        <v>0</v>
      </c>
      <c r="N35" s="150">
        <f t="shared" si="1"/>
        <v>0.1</v>
      </c>
      <c r="O35" s="72">
        <f>'December 2021'!T35</f>
        <v>16.43</v>
      </c>
      <c r="P35" s="71">
        <v>0</v>
      </c>
      <c r="Q35" s="71">
        <f>'December 2021'!Q35+'January 2022'!P35</f>
        <v>0</v>
      </c>
      <c r="R35" s="71">
        <v>0</v>
      </c>
      <c r="S35" s="71">
        <f>'December 2021'!S35+'January 2022'!R35</f>
        <v>0</v>
      </c>
      <c r="T35" s="72">
        <f t="shared" si="2"/>
        <v>16.43</v>
      </c>
      <c r="U35" s="72">
        <f t="shared" si="3"/>
        <v>4606.1550000000007</v>
      </c>
      <c r="V35" s="79"/>
      <c r="W35" s="79"/>
    </row>
    <row r="36" spans="1:120" ht="42.75" customHeight="1">
      <c r="A36" s="69">
        <v>23</v>
      </c>
      <c r="B36" s="70" t="s">
        <v>45</v>
      </c>
      <c r="C36" s="151">
        <f>'December 2021'!H36</f>
        <v>19366.370000000003</v>
      </c>
      <c r="D36" s="71">
        <v>0</v>
      </c>
      <c r="E36" s="71">
        <f>'December 2021'!E36+'January 2022'!D36</f>
        <v>8.7700000000000014</v>
      </c>
      <c r="F36" s="71">
        <v>0</v>
      </c>
      <c r="G36" s="71">
        <f>'December 2021'!G36+'January 2022'!F36</f>
        <v>0</v>
      </c>
      <c r="H36" s="71">
        <f t="shared" si="0"/>
        <v>19366.370000000003</v>
      </c>
      <c r="I36" s="150">
        <f>'December 2021'!N36</f>
        <v>8.5</v>
      </c>
      <c r="J36" s="71">
        <v>0</v>
      </c>
      <c r="K36" s="71">
        <f>'December 2021'!K36+'January 2022'!J36</f>
        <v>2.17</v>
      </c>
      <c r="L36" s="71">
        <v>0</v>
      </c>
      <c r="M36" s="71">
        <f>'December 2021'!M36+'January 2022'!L36</f>
        <v>0</v>
      </c>
      <c r="N36" s="150">
        <f t="shared" si="1"/>
        <v>8.5</v>
      </c>
      <c r="O36" s="72">
        <f>'December 2021'!T36</f>
        <v>0</v>
      </c>
      <c r="P36" s="71">
        <v>0</v>
      </c>
      <c r="Q36" s="71">
        <f>'December 2021'!Q36+'January 2022'!P36</f>
        <v>0</v>
      </c>
      <c r="R36" s="71">
        <v>0</v>
      </c>
      <c r="S36" s="71">
        <f>'December 2021'!S36+'January 2022'!R36</f>
        <v>0</v>
      </c>
      <c r="T36" s="72">
        <f t="shared" si="2"/>
        <v>0</v>
      </c>
      <c r="U36" s="72">
        <f t="shared" si="3"/>
        <v>19374.870000000003</v>
      </c>
      <c r="V36" s="79"/>
      <c r="W36" s="79"/>
    </row>
    <row r="37" spans="1:120" ht="42.75" customHeight="1">
      <c r="A37" s="69">
        <v>24</v>
      </c>
      <c r="B37" s="70" t="s">
        <v>46</v>
      </c>
      <c r="C37" s="71">
        <f>'December 2021'!H37</f>
        <v>6992.5599999999986</v>
      </c>
      <c r="D37" s="71">
        <v>0.34</v>
      </c>
      <c r="E37" s="71">
        <f>'December 2021'!E37+'January 2022'!D37</f>
        <v>16.399999999999999</v>
      </c>
      <c r="F37" s="71">
        <v>0</v>
      </c>
      <c r="G37" s="71">
        <f>'December 2021'!G37+'January 2022'!F37</f>
        <v>0</v>
      </c>
      <c r="H37" s="71">
        <f t="shared" si="0"/>
        <v>6992.8999999999987</v>
      </c>
      <c r="I37" s="150">
        <f>'December 2021'!N37</f>
        <v>0</v>
      </c>
      <c r="J37" s="71">
        <v>0</v>
      </c>
      <c r="K37" s="71">
        <f>'December 2021'!K37+'January 2022'!J37</f>
        <v>0</v>
      </c>
      <c r="L37" s="71">
        <v>0</v>
      </c>
      <c r="M37" s="71">
        <f>'December 2021'!M37+'January 2022'!L37</f>
        <v>0</v>
      </c>
      <c r="N37" s="150">
        <f t="shared" si="1"/>
        <v>0</v>
      </c>
      <c r="O37" s="152">
        <f>'December 2021'!T37</f>
        <v>3.44</v>
      </c>
      <c r="P37" s="71">
        <v>0</v>
      </c>
      <c r="Q37" s="71">
        <f>'December 2021'!Q37+'January 2022'!P37</f>
        <v>3.44</v>
      </c>
      <c r="R37" s="71">
        <v>0</v>
      </c>
      <c r="S37" s="71">
        <f>'December 2021'!S37+'January 2022'!R37</f>
        <v>0</v>
      </c>
      <c r="T37" s="152">
        <f t="shared" si="2"/>
        <v>3.44</v>
      </c>
      <c r="U37" s="72">
        <f t="shared" si="3"/>
        <v>6996.3399999999983</v>
      </c>
      <c r="V37" s="158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120" s="78" customFormat="1" ht="42.75" customHeight="1">
      <c r="A38" s="75"/>
      <c r="B38" s="76" t="s">
        <v>47</v>
      </c>
      <c r="C38" s="77">
        <f>SUM(C34:C37)</f>
        <v>36786.575000000004</v>
      </c>
      <c r="D38" s="77">
        <f t="shared" ref="D38:U38" si="11">SUM(D34:D37)</f>
        <v>12.65</v>
      </c>
      <c r="E38" s="77">
        <f t="shared" si="11"/>
        <v>155.26000000000002</v>
      </c>
      <c r="F38" s="77">
        <f t="shared" si="11"/>
        <v>0</v>
      </c>
      <c r="G38" s="77">
        <f t="shared" si="11"/>
        <v>0</v>
      </c>
      <c r="H38" s="77">
        <f t="shared" si="11"/>
        <v>36799.225000000006</v>
      </c>
      <c r="I38" s="77">
        <f t="shared" si="11"/>
        <v>8.6</v>
      </c>
      <c r="J38" s="77">
        <f t="shared" si="11"/>
        <v>0</v>
      </c>
      <c r="K38" s="77">
        <f t="shared" si="11"/>
        <v>2.27</v>
      </c>
      <c r="L38" s="77">
        <f t="shared" si="11"/>
        <v>0</v>
      </c>
      <c r="M38" s="77">
        <f t="shared" si="11"/>
        <v>0</v>
      </c>
      <c r="N38" s="77">
        <f t="shared" si="11"/>
        <v>8.6</v>
      </c>
      <c r="O38" s="77">
        <f t="shared" si="11"/>
        <v>19.87</v>
      </c>
      <c r="P38" s="77">
        <f t="shared" si="11"/>
        <v>0</v>
      </c>
      <c r="Q38" s="77">
        <f t="shared" si="11"/>
        <v>3.44</v>
      </c>
      <c r="R38" s="77">
        <f t="shared" si="11"/>
        <v>0</v>
      </c>
      <c r="S38" s="77">
        <f t="shared" si="11"/>
        <v>0</v>
      </c>
      <c r="T38" s="77">
        <f t="shared" si="11"/>
        <v>19.87</v>
      </c>
      <c r="U38" s="77">
        <f t="shared" si="11"/>
        <v>36827.695</v>
      </c>
      <c r="V38" s="156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</row>
    <row r="39" spans="1:120" s="149" customFormat="1" ht="42.75" customHeight="1">
      <c r="A39" s="146"/>
      <c r="B39" s="147" t="s">
        <v>48</v>
      </c>
      <c r="C39" s="148">
        <f>C38+C33+C28</f>
        <v>65952.943999999989</v>
      </c>
      <c r="D39" s="155">
        <f t="shared" ref="D39:U39" si="12">D38+D33+D28</f>
        <v>46.55</v>
      </c>
      <c r="E39" s="155">
        <f t="shared" si="12"/>
        <v>595.3610000000001</v>
      </c>
      <c r="F39" s="155">
        <f t="shared" si="12"/>
        <v>0</v>
      </c>
      <c r="G39" s="155">
        <f t="shared" si="12"/>
        <v>0</v>
      </c>
      <c r="H39" s="148">
        <f t="shared" si="12"/>
        <v>65999.493999999992</v>
      </c>
      <c r="I39" s="148">
        <f t="shared" si="12"/>
        <v>558.69499999999994</v>
      </c>
      <c r="J39" s="155">
        <f t="shared" si="12"/>
        <v>14.62</v>
      </c>
      <c r="K39" s="155">
        <f t="shared" si="12"/>
        <v>103.33</v>
      </c>
      <c r="L39" s="155">
        <f t="shared" si="12"/>
        <v>0</v>
      </c>
      <c r="M39" s="155">
        <f t="shared" si="12"/>
        <v>0</v>
      </c>
      <c r="N39" s="148">
        <f t="shared" si="12"/>
        <v>573.31499999999994</v>
      </c>
      <c r="O39" s="148">
        <f t="shared" si="12"/>
        <v>690.25</v>
      </c>
      <c r="P39" s="155">
        <f t="shared" si="12"/>
        <v>38.57</v>
      </c>
      <c r="Q39" s="155">
        <f t="shared" si="12"/>
        <v>274.57</v>
      </c>
      <c r="R39" s="155">
        <f t="shared" si="12"/>
        <v>0</v>
      </c>
      <c r="S39" s="155">
        <f t="shared" si="12"/>
        <v>0</v>
      </c>
      <c r="T39" s="148">
        <f t="shared" si="12"/>
        <v>728.81999999999994</v>
      </c>
      <c r="U39" s="148">
        <f t="shared" si="12"/>
        <v>67301.628999999986</v>
      </c>
      <c r="V39" s="156"/>
      <c r="W39" s="156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42.75" customHeight="1">
      <c r="A40" s="69">
        <v>25</v>
      </c>
      <c r="B40" s="70" t="s">
        <v>49</v>
      </c>
      <c r="C40" s="150">
        <f>'December 2021'!H40</f>
        <v>13740.358000000002</v>
      </c>
      <c r="D40" s="71">
        <v>12.33</v>
      </c>
      <c r="E40" s="71">
        <f>'December 2021'!E40+'January 2022'!D40</f>
        <v>99.262999999999991</v>
      </c>
      <c r="F40" s="71">
        <v>0</v>
      </c>
      <c r="G40" s="71">
        <f>'December 2021'!G40+'January 2022'!F40</f>
        <v>0</v>
      </c>
      <c r="H40" s="150">
        <f t="shared" si="0"/>
        <v>13752.688000000002</v>
      </c>
      <c r="I40" s="71">
        <f>'December 2021'!N40</f>
        <v>0</v>
      </c>
      <c r="J40" s="71">
        <v>0</v>
      </c>
      <c r="K40" s="71">
        <f>'December 2021'!K40+'January 2022'!J40</f>
        <v>0</v>
      </c>
      <c r="L40" s="71">
        <v>0</v>
      </c>
      <c r="M40" s="71">
        <f>'December 2021'!M40+'January 2022'!L40</f>
        <v>0</v>
      </c>
      <c r="N40" s="71">
        <f t="shared" si="1"/>
        <v>0</v>
      </c>
      <c r="O40" s="72">
        <f>'December 2021'!T40</f>
        <v>0</v>
      </c>
      <c r="P40" s="71">
        <v>0</v>
      </c>
      <c r="Q40" s="71">
        <f>'December 2021'!Q40+'January 2022'!P40</f>
        <v>0</v>
      </c>
      <c r="R40" s="71">
        <v>0</v>
      </c>
      <c r="S40" s="71">
        <f>'December 2021'!S40+'January 2022'!R40</f>
        <v>0</v>
      </c>
      <c r="T40" s="72">
        <f t="shared" si="2"/>
        <v>0</v>
      </c>
      <c r="U40" s="72">
        <f t="shared" si="3"/>
        <v>13752.688000000002</v>
      </c>
      <c r="V40" s="160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</row>
    <row r="41" spans="1:120" ht="42.75" customHeight="1">
      <c r="A41" s="69">
        <v>26</v>
      </c>
      <c r="B41" s="70" t="s">
        <v>50</v>
      </c>
      <c r="C41" s="71">
        <f>'December 2021'!H41</f>
        <v>9873.8259999999918</v>
      </c>
      <c r="D41" s="71">
        <v>10.56</v>
      </c>
      <c r="E41" s="71">
        <f>'December 2021'!E41+'January 2022'!D41</f>
        <v>235.17500000000001</v>
      </c>
      <c r="F41" s="71">
        <v>0</v>
      </c>
      <c r="G41" s="71">
        <f>'December 2021'!G41+'January 2022'!F41</f>
        <v>0</v>
      </c>
      <c r="H41" s="71">
        <f t="shared" si="0"/>
        <v>9884.3859999999913</v>
      </c>
      <c r="I41" s="71">
        <f>'December 2021'!N41</f>
        <v>0</v>
      </c>
      <c r="J41" s="71">
        <v>0</v>
      </c>
      <c r="K41" s="71">
        <f>'December 2021'!K41+'January 2022'!J41</f>
        <v>0</v>
      </c>
      <c r="L41" s="71">
        <v>0</v>
      </c>
      <c r="M41" s="71">
        <f>'December 2021'!M41+'January 2022'!L41</f>
        <v>0</v>
      </c>
      <c r="N41" s="71">
        <f t="shared" si="1"/>
        <v>0</v>
      </c>
      <c r="O41" s="72">
        <f>'December 2021'!T41</f>
        <v>0</v>
      </c>
      <c r="P41" s="71">
        <v>0</v>
      </c>
      <c r="Q41" s="71">
        <f>'December 2021'!Q41+'January 2022'!P41</f>
        <v>0</v>
      </c>
      <c r="R41" s="71">
        <v>0</v>
      </c>
      <c r="S41" s="71">
        <f>'December 2021'!S41+'January 2022'!R41</f>
        <v>0</v>
      </c>
      <c r="T41" s="72">
        <f t="shared" si="2"/>
        <v>0</v>
      </c>
      <c r="U41" s="72">
        <f t="shared" si="3"/>
        <v>9884.3859999999913</v>
      </c>
      <c r="V41" s="160"/>
      <c r="W41" s="160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42.75" customHeight="1">
      <c r="A42" s="69">
        <v>27</v>
      </c>
      <c r="B42" s="70" t="s">
        <v>51</v>
      </c>
      <c r="C42" s="71">
        <f>'December 2021'!H42</f>
        <v>23609.833999999999</v>
      </c>
      <c r="D42" s="71">
        <v>29.66</v>
      </c>
      <c r="E42" s="71">
        <f>'December 2021'!E42+'January 2022'!D42</f>
        <v>129.58599999999998</v>
      </c>
      <c r="F42" s="71">
        <v>0</v>
      </c>
      <c r="G42" s="71">
        <f>'December 2021'!G42+'January 2022'!F42</f>
        <v>0</v>
      </c>
      <c r="H42" s="71">
        <f t="shared" si="0"/>
        <v>23639.493999999999</v>
      </c>
      <c r="I42" s="71">
        <f>'December 2021'!N42</f>
        <v>0</v>
      </c>
      <c r="J42" s="71">
        <v>0</v>
      </c>
      <c r="K42" s="71">
        <f>'December 2021'!K42+'January 2022'!J42</f>
        <v>0</v>
      </c>
      <c r="L42" s="71">
        <v>0</v>
      </c>
      <c r="M42" s="71">
        <f>'December 2021'!M42+'January 2022'!L42</f>
        <v>0</v>
      </c>
      <c r="N42" s="71">
        <f t="shared" si="1"/>
        <v>0</v>
      </c>
      <c r="O42" s="72">
        <f>'December 2021'!T42</f>
        <v>0</v>
      </c>
      <c r="P42" s="71">
        <v>0</v>
      </c>
      <c r="Q42" s="71">
        <f>'December 2021'!Q42+'January 2022'!P42</f>
        <v>0</v>
      </c>
      <c r="R42" s="71">
        <v>0</v>
      </c>
      <c r="S42" s="71">
        <f>'December 2021'!S42+'January 2022'!R42</f>
        <v>0</v>
      </c>
      <c r="T42" s="72">
        <f t="shared" si="2"/>
        <v>0</v>
      </c>
      <c r="U42" s="72">
        <f t="shared" si="3"/>
        <v>23639.493999999999</v>
      </c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42.75" customHeight="1">
      <c r="A43" s="69">
        <v>28</v>
      </c>
      <c r="B43" s="70" t="s">
        <v>52</v>
      </c>
      <c r="C43" s="71">
        <f>'December 2021'!H43</f>
        <v>2065.3029999999999</v>
      </c>
      <c r="D43" s="71">
        <v>4.0599999999999996</v>
      </c>
      <c r="E43" s="71">
        <f>'December 2021'!E43+'January 2022'!D43</f>
        <v>85.105000000000004</v>
      </c>
      <c r="F43" s="71">
        <v>0</v>
      </c>
      <c r="G43" s="71">
        <f>'December 2021'!G43+'January 2022'!F43</f>
        <v>0</v>
      </c>
      <c r="H43" s="71">
        <f t="shared" si="0"/>
        <v>2069.3629999999998</v>
      </c>
      <c r="I43" s="150">
        <f>'December 2021'!N43</f>
        <v>0</v>
      </c>
      <c r="J43" s="71">
        <v>0</v>
      </c>
      <c r="K43" s="71">
        <f>'December 2021'!K43+'January 2022'!J43</f>
        <v>0</v>
      </c>
      <c r="L43" s="71">
        <v>0</v>
      </c>
      <c r="M43" s="71">
        <f>'December 2021'!M43+'January 2022'!L43</f>
        <v>0</v>
      </c>
      <c r="N43" s="150">
        <f t="shared" si="1"/>
        <v>0</v>
      </c>
      <c r="O43" s="72">
        <f>'December 2021'!T43</f>
        <v>0</v>
      </c>
      <c r="P43" s="71">
        <v>0</v>
      </c>
      <c r="Q43" s="71">
        <f>'December 2021'!Q43+'January 2022'!P43</f>
        <v>0</v>
      </c>
      <c r="R43" s="71">
        <v>0</v>
      </c>
      <c r="S43" s="71">
        <f>'December 2021'!S43+'January 2022'!R43</f>
        <v>0</v>
      </c>
      <c r="T43" s="72">
        <f t="shared" si="2"/>
        <v>0</v>
      </c>
      <c r="U43" s="72">
        <f t="shared" si="3"/>
        <v>2069.3629999999998</v>
      </c>
      <c r="V43" s="160"/>
      <c r="W43" s="16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120" s="78" customFormat="1" ht="42.75" customHeight="1">
      <c r="A44" s="75"/>
      <c r="B44" s="76" t="s">
        <v>53</v>
      </c>
      <c r="C44" s="77">
        <f>SUM(C40:C43)</f>
        <v>49289.320999999996</v>
      </c>
      <c r="D44" s="77">
        <f t="shared" ref="D44:U44" si="13">SUM(D40:D43)</f>
        <v>56.61</v>
      </c>
      <c r="E44" s="77">
        <f t="shared" si="13"/>
        <v>549.12900000000002</v>
      </c>
      <c r="F44" s="77">
        <f t="shared" si="13"/>
        <v>0</v>
      </c>
      <c r="G44" s="77">
        <f t="shared" si="13"/>
        <v>0</v>
      </c>
      <c r="H44" s="77">
        <f t="shared" si="13"/>
        <v>49345.93099999999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49345.93099999999</v>
      </c>
      <c r="V44" s="15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</row>
    <row r="45" spans="1:120" ht="42.75" customHeight="1">
      <c r="A45" s="69">
        <v>29</v>
      </c>
      <c r="B45" s="70" t="s">
        <v>54</v>
      </c>
      <c r="C45" s="150">
        <f>'December 2021'!H45</f>
        <v>14083.21</v>
      </c>
      <c r="D45" s="71">
        <v>2.89</v>
      </c>
      <c r="E45" s="71">
        <f>'December 2021'!E45+'January 2022'!D45</f>
        <v>109.9</v>
      </c>
      <c r="F45" s="71">
        <v>0</v>
      </c>
      <c r="G45" s="71">
        <f>'December 2021'!G45+'January 2022'!F45</f>
        <v>43.16</v>
      </c>
      <c r="H45" s="150">
        <f t="shared" si="0"/>
        <v>14086.099999999999</v>
      </c>
      <c r="I45" s="71">
        <f>'December 2021'!N45</f>
        <v>2.04</v>
      </c>
      <c r="J45" s="71">
        <f>1.53</f>
        <v>1.53</v>
      </c>
      <c r="K45" s="71">
        <f>'December 2021'!K45+'January 2022'!J45</f>
        <v>3.06</v>
      </c>
      <c r="L45" s="71">
        <v>0</v>
      </c>
      <c r="M45" s="71">
        <f>'December 2021'!M45+'January 2022'!L45</f>
        <v>0</v>
      </c>
      <c r="N45" s="71">
        <f t="shared" si="1"/>
        <v>3.5700000000000003</v>
      </c>
      <c r="O45" s="72">
        <f>'December 2021'!T45</f>
        <v>3.94</v>
      </c>
      <c r="P45" s="71">
        <f>1.81</f>
        <v>1.81</v>
      </c>
      <c r="Q45" s="71">
        <f>'December 2021'!Q45+'January 2022'!P45</f>
        <v>5.75</v>
      </c>
      <c r="R45" s="71">
        <v>0</v>
      </c>
      <c r="S45" s="71">
        <f>'December 2021'!S45+'January 2022'!R45</f>
        <v>0</v>
      </c>
      <c r="T45" s="72">
        <f t="shared" si="2"/>
        <v>5.75</v>
      </c>
      <c r="U45" s="72">
        <f t="shared" si="3"/>
        <v>14095.419999999998</v>
      </c>
      <c r="V45" s="160"/>
      <c r="W45" s="16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</row>
    <row r="46" spans="1:120" ht="42.75" customHeight="1">
      <c r="A46" s="69">
        <v>30</v>
      </c>
      <c r="B46" s="70" t="s">
        <v>55</v>
      </c>
      <c r="C46" s="150">
        <f>'December 2021'!H46</f>
        <v>7209.43</v>
      </c>
      <c r="D46" s="71">
        <v>17.12</v>
      </c>
      <c r="E46" s="71">
        <f>'December 2021'!E46+'January 2022'!D46</f>
        <v>106.59</v>
      </c>
      <c r="F46" s="71">
        <v>0</v>
      </c>
      <c r="G46" s="71">
        <f>'December 2021'!G46+'January 2022'!F46</f>
        <v>0</v>
      </c>
      <c r="H46" s="150">
        <f t="shared" si="0"/>
        <v>7226.55</v>
      </c>
      <c r="I46" s="150">
        <f>'December 2021'!N46</f>
        <v>0</v>
      </c>
      <c r="J46" s="71">
        <v>0</v>
      </c>
      <c r="K46" s="71">
        <f>'December 2021'!K46+'January 2022'!J46</f>
        <v>0</v>
      </c>
      <c r="L46" s="71">
        <v>0</v>
      </c>
      <c r="M46" s="71">
        <f>'December 2021'!M46+'January 2022'!L46</f>
        <v>0</v>
      </c>
      <c r="N46" s="150">
        <f t="shared" si="1"/>
        <v>0</v>
      </c>
      <c r="O46" s="72">
        <f>'December 2021'!T46</f>
        <v>1.9</v>
      </c>
      <c r="P46" s="71">
        <f>2</f>
        <v>2</v>
      </c>
      <c r="Q46" s="71">
        <f>'December 2021'!Q46+'January 2022'!P46</f>
        <v>3.9</v>
      </c>
      <c r="R46" s="71">
        <v>0</v>
      </c>
      <c r="S46" s="71">
        <f>'December 2021'!S46+'January 2022'!R46</f>
        <v>0</v>
      </c>
      <c r="T46" s="72">
        <f t="shared" si="2"/>
        <v>3.9</v>
      </c>
      <c r="U46" s="72">
        <f t="shared" si="3"/>
        <v>7230.45</v>
      </c>
      <c r="V46" s="160"/>
      <c r="W46" s="160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ht="42.75" customHeight="1">
      <c r="A47" s="69">
        <v>31</v>
      </c>
      <c r="B47" s="70" t="s">
        <v>56</v>
      </c>
      <c r="C47" s="150">
        <f>'December 2021'!H47</f>
        <v>12250.810000000003</v>
      </c>
      <c r="D47" s="71">
        <v>15.23</v>
      </c>
      <c r="E47" s="71">
        <f>'December 2021'!E47+'January 2022'!D47</f>
        <v>65.239999999999995</v>
      </c>
      <c r="F47" s="71">
        <v>0</v>
      </c>
      <c r="G47" s="71">
        <f>'December 2021'!G47+'January 2022'!F47</f>
        <v>0</v>
      </c>
      <c r="H47" s="150">
        <f t="shared" si="0"/>
        <v>12266.040000000003</v>
      </c>
      <c r="I47" s="150">
        <f>'December 2021'!N47</f>
        <v>1.2999999999999998</v>
      </c>
      <c r="J47" s="71">
        <v>0</v>
      </c>
      <c r="K47" s="71">
        <f>'December 2021'!K47+'January 2022'!J47</f>
        <v>0</v>
      </c>
      <c r="L47" s="71">
        <v>0</v>
      </c>
      <c r="M47" s="71">
        <f>'December 2021'!M47+'January 2022'!L47</f>
        <v>0</v>
      </c>
      <c r="N47" s="150">
        <f t="shared" si="1"/>
        <v>1.2999999999999998</v>
      </c>
      <c r="O47" s="72">
        <f>'December 2021'!T47</f>
        <v>56.550000000000004</v>
      </c>
      <c r="P47" s="71">
        <f>9.91</f>
        <v>9.91</v>
      </c>
      <c r="Q47" s="71">
        <f>'December 2021'!Q47+'January 2022'!P47</f>
        <v>19.91</v>
      </c>
      <c r="R47" s="71">
        <v>0</v>
      </c>
      <c r="S47" s="71">
        <f>'December 2021'!S47+'January 2022'!R47</f>
        <v>0</v>
      </c>
      <c r="T47" s="72">
        <f t="shared" si="2"/>
        <v>66.460000000000008</v>
      </c>
      <c r="U47" s="72">
        <f t="shared" si="3"/>
        <v>12333.800000000001</v>
      </c>
      <c r="V47" s="160"/>
      <c r="W47" s="160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1:120" ht="42.75" customHeight="1">
      <c r="A48" s="69">
        <v>32</v>
      </c>
      <c r="B48" s="70" t="s">
        <v>57</v>
      </c>
      <c r="C48" s="150">
        <f>'December 2021'!H48</f>
        <v>11086.322000000007</v>
      </c>
      <c r="D48" s="71">
        <v>0.69</v>
      </c>
      <c r="E48" s="71">
        <f>'December 2021'!E48+'January 2022'!D48</f>
        <v>37.624999999999993</v>
      </c>
      <c r="F48" s="71">
        <v>0</v>
      </c>
      <c r="G48" s="71">
        <f>'December 2021'!G48+'January 2022'!F48</f>
        <v>0</v>
      </c>
      <c r="H48" s="150">
        <f t="shared" si="0"/>
        <v>11087.012000000008</v>
      </c>
      <c r="I48" s="150">
        <f>'December 2021'!N48</f>
        <v>0</v>
      </c>
      <c r="J48" s="71">
        <v>0</v>
      </c>
      <c r="K48" s="71">
        <f>'December 2021'!K48+'January 2022'!J48</f>
        <v>0</v>
      </c>
      <c r="L48" s="71">
        <v>0</v>
      </c>
      <c r="M48" s="71">
        <f>'December 2021'!M48+'January 2022'!L48</f>
        <v>0</v>
      </c>
      <c r="N48" s="150">
        <f t="shared" si="1"/>
        <v>0</v>
      </c>
      <c r="O48" s="72">
        <f>'December 2021'!T48</f>
        <v>7.5</v>
      </c>
      <c r="P48" s="71">
        <f>7.5</f>
        <v>7.5</v>
      </c>
      <c r="Q48" s="71">
        <f>'December 2021'!Q48+'January 2022'!P48</f>
        <v>15</v>
      </c>
      <c r="R48" s="71">
        <v>0</v>
      </c>
      <c r="S48" s="71">
        <f>'December 2021'!S48+'January 2022'!R48</f>
        <v>0</v>
      </c>
      <c r="T48" s="72">
        <f t="shared" si="2"/>
        <v>15</v>
      </c>
      <c r="U48" s="72">
        <f t="shared" si="3"/>
        <v>11102.012000000008</v>
      </c>
      <c r="V48" s="160"/>
      <c r="W48" s="160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</row>
    <row r="49" spans="1:120" s="78" customFormat="1" ht="66" customHeight="1">
      <c r="A49" s="75"/>
      <c r="B49" s="76" t="s">
        <v>58</v>
      </c>
      <c r="C49" s="77">
        <f>SUM(C45:C48)</f>
        <v>44629.772000000012</v>
      </c>
      <c r="D49" s="77">
        <f t="shared" ref="D49:U49" si="14">SUM(D45:D48)</f>
        <v>35.93</v>
      </c>
      <c r="E49" s="77">
        <f t="shared" si="14"/>
        <v>319.35500000000002</v>
      </c>
      <c r="F49" s="77">
        <f t="shared" si="14"/>
        <v>0</v>
      </c>
      <c r="G49" s="77">
        <f t="shared" si="14"/>
        <v>43.16</v>
      </c>
      <c r="H49" s="77">
        <f t="shared" si="14"/>
        <v>44665.702000000012</v>
      </c>
      <c r="I49" s="77">
        <f t="shared" si="14"/>
        <v>3.34</v>
      </c>
      <c r="J49" s="77">
        <f t="shared" si="14"/>
        <v>1.53</v>
      </c>
      <c r="K49" s="77">
        <f t="shared" si="14"/>
        <v>3.06</v>
      </c>
      <c r="L49" s="77">
        <f t="shared" si="14"/>
        <v>0</v>
      </c>
      <c r="M49" s="77">
        <f t="shared" si="14"/>
        <v>0</v>
      </c>
      <c r="N49" s="77">
        <f t="shared" si="14"/>
        <v>4.87</v>
      </c>
      <c r="O49" s="77">
        <f t="shared" si="14"/>
        <v>69.89</v>
      </c>
      <c r="P49" s="77">
        <f t="shared" si="14"/>
        <v>21.22</v>
      </c>
      <c r="Q49" s="77">
        <f t="shared" si="14"/>
        <v>44.56</v>
      </c>
      <c r="R49" s="77">
        <f t="shared" si="14"/>
        <v>0</v>
      </c>
      <c r="S49" s="77">
        <f t="shared" si="14"/>
        <v>0</v>
      </c>
      <c r="T49" s="77">
        <f t="shared" si="14"/>
        <v>91.110000000000014</v>
      </c>
      <c r="U49" s="77">
        <f t="shared" si="14"/>
        <v>44761.682000000008</v>
      </c>
      <c r="V49" s="156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49" customFormat="1" ht="42.75" customHeight="1">
      <c r="A50" s="146"/>
      <c r="B50" s="147" t="s">
        <v>59</v>
      </c>
      <c r="C50" s="148">
        <f>C49+C44</f>
        <v>93919.093000000008</v>
      </c>
      <c r="D50" s="148">
        <f t="shared" ref="D50:U50" si="15">D49+D44</f>
        <v>92.539999999999992</v>
      </c>
      <c r="E50" s="148">
        <f t="shared" si="15"/>
        <v>868.48400000000004</v>
      </c>
      <c r="F50" s="148">
        <f t="shared" si="15"/>
        <v>0</v>
      </c>
      <c r="G50" s="148">
        <f t="shared" si="15"/>
        <v>43.16</v>
      </c>
      <c r="H50" s="148">
        <f t="shared" si="15"/>
        <v>94011.633000000002</v>
      </c>
      <c r="I50" s="148">
        <f t="shared" si="15"/>
        <v>3.34</v>
      </c>
      <c r="J50" s="155">
        <f t="shared" si="15"/>
        <v>1.53</v>
      </c>
      <c r="K50" s="155">
        <f t="shared" si="15"/>
        <v>3.06</v>
      </c>
      <c r="L50" s="155">
        <f t="shared" si="15"/>
        <v>0</v>
      </c>
      <c r="M50" s="155">
        <f t="shared" si="15"/>
        <v>0</v>
      </c>
      <c r="N50" s="148">
        <f t="shared" si="15"/>
        <v>4.87</v>
      </c>
      <c r="O50" s="148">
        <f t="shared" si="15"/>
        <v>69.89</v>
      </c>
      <c r="P50" s="155">
        <f t="shared" si="15"/>
        <v>21.22</v>
      </c>
      <c r="Q50" s="155">
        <f t="shared" si="15"/>
        <v>44.56</v>
      </c>
      <c r="R50" s="155">
        <f t="shared" si="15"/>
        <v>0</v>
      </c>
      <c r="S50" s="155">
        <f t="shared" si="15"/>
        <v>0</v>
      </c>
      <c r="T50" s="148">
        <f t="shared" si="15"/>
        <v>91.110000000000014</v>
      </c>
      <c r="U50" s="148">
        <f t="shared" si="15"/>
        <v>94107.612999999998</v>
      </c>
      <c r="V50" s="156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78" customFormat="1" ht="42.75" customHeight="1">
      <c r="A51" s="75"/>
      <c r="B51" s="76" t="s">
        <v>60</v>
      </c>
      <c r="C51" s="77">
        <f>C50+C39+C25</f>
        <v>172316.88</v>
      </c>
      <c r="D51" s="77">
        <f t="shared" ref="D51:U51" si="16">D50+D39+D25</f>
        <v>140.07999999999998</v>
      </c>
      <c r="E51" s="77">
        <f t="shared" si="16"/>
        <v>1532.5720000000003</v>
      </c>
      <c r="F51" s="77">
        <f t="shared" si="16"/>
        <v>102.03999999999999</v>
      </c>
      <c r="G51" s="77">
        <f t="shared" si="16"/>
        <v>794.73</v>
      </c>
      <c r="H51" s="77">
        <f t="shared" si="16"/>
        <v>172354.91999999998</v>
      </c>
      <c r="I51" s="77">
        <f t="shared" si="16"/>
        <v>2036.681</v>
      </c>
      <c r="J51" s="77">
        <f t="shared" si="16"/>
        <v>33.484999999999999</v>
      </c>
      <c r="K51" s="77">
        <f t="shared" si="16"/>
        <v>198.529</v>
      </c>
      <c r="L51" s="77">
        <f t="shared" si="16"/>
        <v>0</v>
      </c>
      <c r="M51" s="77">
        <f t="shared" si="16"/>
        <v>16.829999999999998</v>
      </c>
      <c r="N51" s="77">
        <f t="shared" si="16"/>
        <v>2070.1660000000002</v>
      </c>
      <c r="O51" s="77">
        <f t="shared" si="16"/>
        <v>4278.0740000000005</v>
      </c>
      <c r="P51" s="77">
        <f t="shared" si="16"/>
        <v>141.56</v>
      </c>
      <c r="Q51" s="77">
        <f t="shared" si="16"/>
        <v>1117.1020000000001</v>
      </c>
      <c r="R51" s="77">
        <f t="shared" si="16"/>
        <v>0</v>
      </c>
      <c r="S51" s="77">
        <f t="shared" si="16"/>
        <v>142.20999999999998</v>
      </c>
      <c r="T51" s="77">
        <f t="shared" si="16"/>
        <v>4419.634</v>
      </c>
      <c r="U51" s="77">
        <f t="shared" si="16"/>
        <v>178844.71999999997</v>
      </c>
      <c r="V51" s="135"/>
      <c r="W51" s="135"/>
    </row>
    <row r="52" spans="1:120" s="84" customFormat="1" ht="42.75" hidden="1" customHeight="1">
      <c r="A52" s="80"/>
      <c r="B52" s="81"/>
      <c r="C52" s="82"/>
      <c r="D52" s="82"/>
      <c r="E52" s="71">
        <f>'December 2021'!E52+'January 2022'!D52</f>
        <v>0</v>
      </c>
      <c r="F52" s="82"/>
      <c r="G52" s="71">
        <f>'December 2021'!G52+'January 2022'!F52</f>
        <v>0</v>
      </c>
      <c r="H52" s="82"/>
      <c r="I52" s="82"/>
      <c r="J52" s="82"/>
      <c r="K52" s="71">
        <f>'December 2021'!K52+'January 2022'!J52</f>
        <v>0</v>
      </c>
      <c r="L52" s="82"/>
      <c r="M52" s="71">
        <f>'December 2021'!M52+'January 2022'!L52</f>
        <v>0</v>
      </c>
      <c r="N52" s="82"/>
      <c r="O52" s="82"/>
      <c r="P52" s="82"/>
      <c r="Q52" s="71">
        <f>'December 2021'!Q52+'January 2022'!P52</f>
        <v>0</v>
      </c>
      <c r="R52" s="82"/>
      <c r="S52" s="82"/>
      <c r="T52" s="82"/>
      <c r="U52" s="82"/>
      <c r="V52" s="82"/>
      <c r="W52" s="82"/>
    </row>
    <row r="53" spans="1:120" s="84" customFormat="1" hidden="1">
      <c r="A53" s="80"/>
      <c r="B53" s="81"/>
      <c r="C53" s="82"/>
      <c r="D53" s="82"/>
      <c r="E53" s="71">
        <f>'December 2021'!E53+'January 2022'!D53</f>
        <v>0</v>
      </c>
      <c r="F53" s="82"/>
      <c r="G53" s="71">
        <f>'December 2021'!G53+'January 2022'!F53</f>
        <v>0</v>
      </c>
      <c r="H53" s="82"/>
      <c r="I53" s="85"/>
      <c r="J53" s="82"/>
      <c r="K53" s="71">
        <f>'December 2021'!K53+'January 2022'!J53</f>
        <v>0</v>
      </c>
      <c r="L53" s="82"/>
      <c r="M53" s="71">
        <f>'December 2021'!M53+'January 2022'!L53</f>
        <v>0</v>
      </c>
      <c r="N53" s="82"/>
      <c r="O53" s="82"/>
      <c r="P53" s="85"/>
      <c r="Q53" s="71">
        <f>'December 2021'!Q53+'January 2022'!P53</f>
        <v>0</v>
      </c>
      <c r="R53" s="82"/>
      <c r="S53" s="85"/>
      <c r="T53" s="86"/>
      <c r="U53" s="82"/>
      <c r="V53" s="82"/>
      <c r="W53" s="82"/>
    </row>
    <row r="54" spans="1:120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</row>
    <row r="55" spans="1:120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120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35">
        <f>D51+J51+P51-F51-L51-R51</f>
        <v>213.08500000000001</v>
      </c>
      <c r="I56" s="135"/>
      <c r="J56" s="135"/>
      <c r="K56" s="135"/>
      <c r="L56" s="135"/>
      <c r="M56" s="135"/>
      <c r="N56" s="135"/>
      <c r="O56" s="90"/>
      <c r="P56" s="135"/>
      <c r="Q56" s="135"/>
      <c r="R56" s="135"/>
      <c r="S56" s="135"/>
      <c r="T56" s="135"/>
      <c r="U56" s="136"/>
      <c r="V56" s="136"/>
      <c r="W56" s="136"/>
    </row>
    <row r="57" spans="1:120" s="78" customFormat="1" ht="66" customHeight="1">
      <c r="A57" s="87"/>
      <c r="B57" s="88"/>
      <c r="C57" s="135"/>
      <c r="D57" s="184" t="s">
        <v>62</v>
      </c>
      <c r="E57" s="184"/>
      <c r="F57" s="184"/>
      <c r="G57" s="184"/>
      <c r="H57" s="135">
        <f>E51+K51+Q51-G51-M51-S51</f>
        <v>1894.4330000000004</v>
      </c>
      <c r="I57" s="135"/>
      <c r="J57" s="135"/>
      <c r="K57" s="135"/>
      <c r="L57" s="135"/>
      <c r="M57" s="135"/>
      <c r="N57" s="135"/>
      <c r="O57" s="90"/>
      <c r="P57" s="135"/>
      <c r="Q57" s="135"/>
      <c r="R57" s="135"/>
      <c r="S57" s="135"/>
      <c r="T57" s="135"/>
      <c r="U57" s="136"/>
      <c r="V57" s="136"/>
      <c r="W57" s="136"/>
    </row>
    <row r="58" spans="1:120" ht="54" customHeight="1">
      <c r="C58" s="89"/>
      <c r="D58" s="184" t="s">
        <v>63</v>
      </c>
      <c r="E58" s="184"/>
      <c r="F58" s="184"/>
      <c r="G58" s="184"/>
      <c r="H58" s="135">
        <f>H51+N51+T51</f>
        <v>178844.71999999997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120" ht="42.75" customHeight="1">
      <c r="C59" s="136"/>
      <c r="D59" s="136"/>
      <c r="E59" s="46"/>
      <c r="H59" s="92"/>
      <c r="J59" s="94">
        <f>'july 2021'!H58+'January 2022'!H56</f>
        <v>177887.56299999997</v>
      </c>
      <c r="K59" s="92"/>
      <c r="L59" s="94" t="e">
        <f>#REF!+'January 2022'!H56</f>
        <v>#REF!</v>
      </c>
      <c r="M59" s="92"/>
      <c r="O59" s="73"/>
    </row>
    <row r="60" spans="1:120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#REF!+'January 2022'!H56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120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2021'!H58+'January 2022'!H56</f>
        <v>177050.728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120" s="78" customFormat="1">
      <c r="B62" s="88"/>
      <c r="F62" s="98"/>
      <c r="I62" s="96"/>
      <c r="J62" s="98"/>
      <c r="Q62" s="136"/>
      <c r="R62" s="136"/>
      <c r="S62" s="63"/>
      <c r="T62" s="136"/>
      <c r="U62" s="136"/>
      <c r="V62" s="136"/>
      <c r="W62" s="136"/>
    </row>
    <row r="63" spans="1:120" s="78" customFormat="1" ht="61.5" customHeight="1">
      <c r="B63" s="88"/>
      <c r="G63" s="97">
        <f>'[1]May 2020'!H56+'January 2022'!H56</f>
        <v>174944.046</v>
      </c>
      <c r="J63" s="185" t="s">
        <v>67</v>
      </c>
      <c r="K63" s="185"/>
      <c r="L63" s="185"/>
      <c r="O63" s="136"/>
      <c r="S63" s="98"/>
      <c r="U63" s="136"/>
      <c r="V63" s="136"/>
      <c r="W63" s="136"/>
    </row>
    <row r="64" spans="1:120" s="78" customFormat="1" ht="58.5" customHeight="1">
      <c r="B64" s="88"/>
      <c r="H64" s="46"/>
      <c r="J64" s="185" t="s">
        <v>68</v>
      </c>
      <c r="K64" s="185"/>
      <c r="L64" s="185"/>
      <c r="O64" s="136"/>
      <c r="S64" s="98"/>
      <c r="U64" s="136"/>
      <c r="V64" s="136"/>
      <c r="W64" s="136"/>
    </row>
    <row r="66" spans="2:23">
      <c r="G66" s="92"/>
      <c r="H66" s="94"/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zoomScale="36" zoomScaleNormal="36" zoomScaleSheetLayoutView="25" workbookViewId="0">
      <pane ySplit="6" topLeftCell="A13" activePane="bottomLeft" state="frozen"/>
      <selection pane="bottomLeft" activeCell="J20" sqref="J20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63"/>
      <c r="W1" s="63"/>
    </row>
    <row r="2" spans="1:183" ht="7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63"/>
      <c r="W2" s="63"/>
    </row>
    <row r="3" spans="1:183" ht="83.25" customHeight="1">
      <c r="A3" s="188" t="s">
        <v>87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61" t="s">
        <v>13</v>
      </c>
      <c r="E6" s="161" t="s">
        <v>14</v>
      </c>
      <c r="F6" s="161" t="s">
        <v>13</v>
      </c>
      <c r="G6" s="161" t="s">
        <v>14</v>
      </c>
      <c r="H6" s="180"/>
      <c r="I6" s="180"/>
      <c r="J6" s="68" t="s">
        <v>13</v>
      </c>
      <c r="K6" s="161" t="s">
        <v>14</v>
      </c>
      <c r="L6" s="161" t="s">
        <v>13</v>
      </c>
      <c r="M6" s="161" t="s">
        <v>14</v>
      </c>
      <c r="N6" s="180"/>
      <c r="O6" s="180"/>
      <c r="P6" s="161" t="s">
        <v>13</v>
      </c>
      <c r="Q6" s="161" t="s">
        <v>14</v>
      </c>
      <c r="R6" s="161" t="s">
        <v>13</v>
      </c>
      <c r="S6" s="161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f>'[2]January 2022'!H7</f>
        <v>561.05000000000064</v>
      </c>
      <c r="D7" s="71">
        <v>0</v>
      </c>
      <c r="E7" s="71">
        <f>'[2]January 2022'!E7+'[2]February 2022'!D7</f>
        <v>0</v>
      </c>
      <c r="F7" s="71">
        <v>31.52</v>
      </c>
      <c r="G7" s="71">
        <f>'[2]January 2022'!G7+'[2]February 2022'!F7</f>
        <v>132.85999999999999</v>
      </c>
      <c r="H7" s="71">
        <f>C7+(D7-F7)</f>
        <v>529.53000000000065</v>
      </c>
      <c r="I7" s="71">
        <f>'[2]January 2022'!N7</f>
        <v>197.50499999999994</v>
      </c>
      <c r="J7" s="71">
        <v>0.12</v>
      </c>
      <c r="K7" s="71">
        <f>'[2]January 2022'!K7+'[2]February 2022'!J7</f>
        <v>4.4300000000000006</v>
      </c>
      <c r="L7" s="71">
        <v>0</v>
      </c>
      <c r="M7" s="71">
        <f>'[2]January 2022'!M7+'[2]February 2022'!L7</f>
        <v>0</v>
      </c>
      <c r="N7" s="71">
        <f>I7+(J7-L7)</f>
        <v>197.62499999999994</v>
      </c>
      <c r="O7" s="72">
        <f>'[2]January 2022'!T7</f>
        <v>164.57000000000008</v>
      </c>
      <c r="P7" s="71">
        <v>1</v>
      </c>
      <c r="Q7" s="71">
        <f>'[2]January 2022'!Q7+'[2]February 2022'!P7</f>
        <v>3.66</v>
      </c>
      <c r="R7" s="71">
        <v>0</v>
      </c>
      <c r="S7" s="71">
        <f>'[2]January 2022'!S7+'[2]February 2022'!R7</f>
        <v>46</v>
      </c>
      <c r="T7" s="72">
        <f>O7+(P7-R7)</f>
        <v>165.57000000000008</v>
      </c>
      <c r="U7" s="72">
        <f>H7+N7+T7</f>
        <v>892.7250000000007</v>
      </c>
      <c r="V7" s="73"/>
      <c r="W7" s="73"/>
    </row>
    <row r="8" spans="1:183" ht="42.75" customHeight="1">
      <c r="A8" s="69">
        <v>2</v>
      </c>
      <c r="B8" s="70" t="s">
        <v>16</v>
      </c>
      <c r="C8" s="71">
        <f>'[2]January 2022'!H8</f>
        <v>497.47500000000002</v>
      </c>
      <c r="D8" s="71">
        <v>0</v>
      </c>
      <c r="E8" s="71">
        <f>'[2]January 2022'!E8+'[2]February 2022'!D8</f>
        <v>0.87</v>
      </c>
      <c r="F8" s="71">
        <v>0</v>
      </c>
      <c r="G8" s="71">
        <f>'[2]January 2022'!G8+'[2]February 2022'!F8</f>
        <v>0.39</v>
      </c>
      <c r="H8" s="71">
        <f t="shared" ref="H8:H10" si="0">C8+(D8-F8)</f>
        <v>497.47500000000002</v>
      </c>
      <c r="I8" s="71">
        <f>'[2]January 2022'!N8</f>
        <v>117.855</v>
      </c>
      <c r="J8" s="71">
        <v>0.19</v>
      </c>
      <c r="K8" s="71">
        <f>'[2]January 2022'!K8+'[2]February 2022'!J8</f>
        <v>10.78</v>
      </c>
      <c r="L8" s="71">
        <v>0</v>
      </c>
      <c r="M8" s="71">
        <f>'[2]January 2022'!M8+'[2]February 2022'!L8</f>
        <v>0</v>
      </c>
      <c r="N8" s="71">
        <f t="shared" ref="N8:N10" si="1">I8+(J8-L8)</f>
        <v>118.045</v>
      </c>
      <c r="O8" s="72">
        <f>'[2]January 2022'!T8</f>
        <v>176.10000000000002</v>
      </c>
      <c r="P8" s="71">
        <v>5.77</v>
      </c>
      <c r="Q8" s="71">
        <f>'[2]January 2022'!Q8+'[2]February 2022'!P8</f>
        <v>17.309999999999999</v>
      </c>
      <c r="R8" s="71">
        <v>0</v>
      </c>
      <c r="S8" s="71">
        <f>'[2]January 2022'!S8+'[2]February 2022'!R8</f>
        <v>0</v>
      </c>
      <c r="T8" s="72">
        <f t="shared" ref="T8:T10" si="2">O8+(P8-R8)</f>
        <v>181.87000000000003</v>
      </c>
      <c r="U8" s="72">
        <f t="shared" ref="U8:U10" si="3">H8+N8+T8</f>
        <v>797.39</v>
      </c>
      <c r="V8" s="73"/>
      <c r="W8" s="73"/>
    </row>
    <row r="9" spans="1:183" ht="42.75" customHeight="1">
      <c r="A9" s="69">
        <v>3</v>
      </c>
      <c r="B9" s="70" t="s">
        <v>17</v>
      </c>
      <c r="C9" s="71">
        <f>'[2]January 2022'!H9</f>
        <v>743.9599999999997</v>
      </c>
      <c r="D9" s="71">
        <v>0</v>
      </c>
      <c r="E9" s="71">
        <f>'[2]January 2022'!E9+'[2]February 2022'!D9</f>
        <v>0</v>
      </c>
      <c r="F9" s="71">
        <v>0</v>
      </c>
      <c r="G9" s="71">
        <f>'[2]January 2022'!G9+'[2]February 2022'!F9</f>
        <v>0</v>
      </c>
      <c r="H9" s="71">
        <f t="shared" si="0"/>
        <v>743.9599999999997</v>
      </c>
      <c r="I9" s="71">
        <f>'[2]January 2022'!N9</f>
        <v>196.36600000000004</v>
      </c>
      <c r="J9" s="71">
        <v>0.435</v>
      </c>
      <c r="K9" s="71">
        <f>'[2]January 2022'!K9+'[2]February 2022'!J9</f>
        <v>11.667000000000002</v>
      </c>
      <c r="L9" s="71">
        <v>0</v>
      </c>
      <c r="M9" s="71">
        <f>'[2]January 2022'!M9+'[2]February 2022'!L9</f>
        <v>0</v>
      </c>
      <c r="N9" s="71">
        <f t="shared" si="1"/>
        <v>196.80100000000004</v>
      </c>
      <c r="O9" s="72">
        <f>'[2]January 2022'!T9</f>
        <v>141.44</v>
      </c>
      <c r="P9" s="71">
        <v>0</v>
      </c>
      <c r="Q9" s="71">
        <f>'[2]January 2022'!Q9+'[2]February 2022'!P9</f>
        <v>0</v>
      </c>
      <c r="R9" s="71">
        <v>0</v>
      </c>
      <c r="S9" s="71">
        <f>'[2]January 2022'!S9+'[2]February 2022'!R9</f>
        <v>0</v>
      </c>
      <c r="T9" s="72">
        <f t="shared" si="2"/>
        <v>141.44</v>
      </c>
      <c r="U9" s="72">
        <f t="shared" si="3"/>
        <v>1082.2009999999998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f>'[2]January 2022'!H10</f>
        <v>0</v>
      </c>
      <c r="D10" s="71">
        <v>0</v>
      </c>
      <c r="E10" s="71">
        <f>'[2]January 2022'!E10+'[2]February 2022'!D10</f>
        <v>0</v>
      </c>
      <c r="F10" s="71">
        <v>0</v>
      </c>
      <c r="G10" s="71">
        <f>'[2]January 2022'!G10+'[2]February 2022'!F10</f>
        <v>0</v>
      </c>
      <c r="H10" s="71">
        <f t="shared" si="0"/>
        <v>0</v>
      </c>
      <c r="I10" s="71">
        <f>'[2]January 2022'!N10</f>
        <v>141.93900000000008</v>
      </c>
      <c r="J10" s="71">
        <v>0</v>
      </c>
      <c r="K10" s="71">
        <f>'[2]January 2022'!K10+'[2]February 2022'!J10</f>
        <v>2.7740000000000005</v>
      </c>
      <c r="L10" s="71">
        <v>0</v>
      </c>
      <c r="M10" s="71">
        <f>'[2]January 2022'!M10+'[2]February 2022'!L10</f>
        <v>0</v>
      </c>
      <c r="N10" s="71">
        <f t="shared" si="1"/>
        <v>141.93900000000008</v>
      </c>
      <c r="O10" s="72">
        <f>'[2]January 2022'!T10</f>
        <v>233.16999999999996</v>
      </c>
      <c r="P10" s="71">
        <v>0</v>
      </c>
      <c r="Q10" s="71">
        <f>'[2]January 2022'!Q10+'[2]February 2022'!P10</f>
        <v>0</v>
      </c>
      <c r="R10" s="71">
        <v>0</v>
      </c>
      <c r="S10" s="71">
        <f>'[2]January 2022'!S10+'[2]February 2022'!R10</f>
        <v>0</v>
      </c>
      <c r="T10" s="72">
        <f t="shared" si="2"/>
        <v>233.16999999999996</v>
      </c>
      <c r="U10" s="72">
        <f t="shared" si="3"/>
        <v>375.10900000000004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1802.4850000000001</v>
      </c>
      <c r="D11" s="77">
        <f t="shared" ref="D11:U11" si="4">SUM(D7:D10)</f>
        <v>0</v>
      </c>
      <c r="E11" s="77">
        <f t="shared" si="4"/>
        <v>0.87</v>
      </c>
      <c r="F11" s="77">
        <f t="shared" si="4"/>
        <v>31.52</v>
      </c>
      <c r="G11" s="77">
        <f t="shared" si="4"/>
        <v>133.24999999999997</v>
      </c>
      <c r="H11" s="77">
        <f t="shared" si="4"/>
        <v>1770.9650000000001</v>
      </c>
      <c r="I11" s="77">
        <f t="shared" si="4"/>
        <v>653.66500000000008</v>
      </c>
      <c r="J11" s="77">
        <f t="shared" si="4"/>
        <v>0.745</v>
      </c>
      <c r="K11" s="77">
        <f t="shared" si="4"/>
        <v>29.651000000000003</v>
      </c>
      <c r="L11" s="77">
        <f t="shared" si="4"/>
        <v>0</v>
      </c>
      <c r="M11" s="77">
        <f t="shared" si="4"/>
        <v>0</v>
      </c>
      <c r="N11" s="77">
        <f t="shared" si="4"/>
        <v>654.41000000000008</v>
      </c>
      <c r="O11" s="77">
        <f t="shared" si="4"/>
        <v>715.28</v>
      </c>
      <c r="P11" s="77">
        <f t="shared" si="4"/>
        <v>6.77</v>
      </c>
      <c r="Q11" s="77">
        <f t="shared" si="4"/>
        <v>20.97</v>
      </c>
      <c r="R11" s="77">
        <f t="shared" si="4"/>
        <v>0</v>
      </c>
      <c r="S11" s="77">
        <f t="shared" si="4"/>
        <v>46</v>
      </c>
      <c r="T11" s="77">
        <f t="shared" si="4"/>
        <v>722.05000000000007</v>
      </c>
      <c r="U11" s="77">
        <f t="shared" si="4"/>
        <v>3147.4250000000006</v>
      </c>
      <c r="V11" s="162"/>
      <c r="W11" s="162"/>
    </row>
    <row r="12" spans="1:183" ht="42.75" customHeight="1">
      <c r="A12" s="69">
        <v>5</v>
      </c>
      <c r="B12" s="70" t="s">
        <v>20</v>
      </c>
      <c r="C12" s="71">
        <f>'[2]January 2022'!H12</f>
        <v>1746.6599999999992</v>
      </c>
      <c r="D12" s="71">
        <v>0</v>
      </c>
      <c r="E12" s="71">
        <f>'[2]January 2022'!E12+'[2]February 2022'!D12</f>
        <v>0</v>
      </c>
      <c r="F12" s="71">
        <v>93.17</v>
      </c>
      <c r="G12" s="71">
        <f>'[2]January 2022'!G12+'[2]February 2022'!F12</f>
        <v>191.14</v>
      </c>
      <c r="H12" s="71">
        <f t="shared" ref="H12:H14" si="5">C12+(D12-F12)</f>
        <v>1653.4899999999991</v>
      </c>
      <c r="I12" s="71">
        <f>'[2]January 2022'!N12</f>
        <v>121.393</v>
      </c>
      <c r="J12" s="164">
        <v>0.12</v>
      </c>
      <c r="K12" s="71">
        <f>'[2]January 2022'!K12+'[2]February 2022'!J12</f>
        <v>1.7100000000000004</v>
      </c>
      <c r="L12" s="71">
        <v>0</v>
      </c>
      <c r="M12" s="71">
        <f>'[2]January 2022'!M12+'[2]February 2022'!L12</f>
        <v>0</v>
      </c>
      <c r="N12" s="71">
        <f t="shared" ref="N12:N14" si="6">I12+(J12-L12)</f>
        <v>121.51300000000001</v>
      </c>
      <c r="O12" s="72">
        <f>'[2]January 2022'!T12</f>
        <v>532.28</v>
      </c>
      <c r="P12" s="71">
        <f>25.67+10.48</f>
        <v>36.150000000000006</v>
      </c>
      <c r="Q12" s="71">
        <f>'[2]January 2022'!Q12+'[2]February 2022'!P12</f>
        <v>143.98000000000002</v>
      </c>
      <c r="R12" s="71">
        <v>0</v>
      </c>
      <c r="S12" s="71">
        <f>'[2]January 2022'!S12+'[2]February 2022'!R12</f>
        <v>0.5</v>
      </c>
      <c r="T12" s="72">
        <f t="shared" ref="T12:T14" si="7">O12+(P12-R12)</f>
        <v>568.42999999999995</v>
      </c>
      <c r="U12" s="72">
        <f t="shared" ref="U12:U14" si="8">H12+N12+T12</f>
        <v>2343.4329999999991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f>'[2]January 2022'!H13</f>
        <v>1023.7699999999998</v>
      </c>
      <c r="D13" s="71">
        <v>0</v>
      </c>
      <c r="E13" s="71">
        <f>'[2]January 2022'!E13+'[2]February 2022'!D13</f>
        <v>0</v>
      </c>
      <c r="F13" s="71">
        <v>0</v>
      </c>
      <c r="G13" s="71">
        <f>'[2]January 2022'!G13+'[2]February 2022'!F13</f>
        <v>0</v>
      </c>
      <c r="H13" s="71">
        <f t="shared" si="5"/>
        <v>1023.7699999999998</v>
      </c>
      <c r="I13" s="71">
        <f>'[2]January 2022'!N13</f>
        <v>147.30400000000006</v>
      </c>
      <c r="J13" s="164">
        <v>0.49</v>
      </c>
      <c r="K13" s="71">
        <f>'[2]January 2022'!K13+'[2]February 2022'!J13</f>
        <v>5.34</v>
      </c>
      <c r="L13" s="71">
        <v>0</v>
      </c>
      <c r="M13" s="71">
        <f>'[2]January 2022'!M13+'[2]February 2022'!L13</f>
        <v>0</v>
      </c>
      <c r="N13" s="71">
        <f t="shared" si="6"/>
        <v>147.79400000000007</v>
      </c>
      <c r="O13" s="72">
        <f>'[2]January 2022'!T13</f>
        <v>85.86</v>
      </c>
      <c r="P13" s="71">
        <v>0</v>
      </c>
      <c r="Q13" s="71">
        <f>'[2]January 2022'!Q13+'[2]February 2022'!P13</f>
        <v>0.54</v>
      </c>
      <c r="R13" s="71">
        <v>0</v>
      </c>
      <c r="S13" s="71">
        <f>'[2]January 2022'!S13+'[2]February 2022'!R13</f>
        <v>0</v>
      </c>
      <c r="T13" s="72">
        <f t="shared" si="7"/>
        <v>85.86</v>
      </c>
      <c r="U13" s="72">
        <f t="shared" si="8"/>
        <v>1257.4239999999998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f>'[2]January 2022'!H14</f>
        <v>2084.5799999999995</v>
      </c>
      <c r="D14" s="71">
        <v>0</v>
      </c>
      <c r="E14" s="71">
        <f>'[2]January 2022'!E14+'[2]February 2022'!D14</f>
        <v>0.15</v>
      </c>
      <c r="F14" s="71">
        <v>0</v>
      </c>
      <c r="G14" s="71">
        <f>'[2]January 2022'!G14+'[2]February 2022'!F14</f>
        <v>0</v>
      </c>
      <c r="H14" s="71">
        <f t="shared" si="5"/>
        <v>2084.5799999999995</v>
      </c>
      <c r="I14" s="71">
        <f>'[2]January 2022'!N14</f>
        <v>192.11399999999998</v>
      </c>
      <c r="J14" s="165">
        <v>0.37</v>
      </c>
      <c r="K14" s="71">
        <f>'[2]January 2022'!K14+'[2]February 2022'!J14</f>
        <v>13.076999999999998</v>
      </c>
      <c r="L14" s="71">
        <v>0</v>
      </c>
      <c r="M14" s="71">
        <f>'[2]January 2022'!M14+'[2]February 2022'!L14</f>
        <v>0</v>
      </c>
      <c r="N14" s="71">
        <f t="shared" si="6"/>
        <v>192.48399999999998</v>
      </c>
      <c r="O14" s="72">
        <f>'[2]January 2022'!T14</f>
        <v>335.25999999999993</v>
      </c>
      <c r="P14" s="71">
        <v>8.4499999999999993</v>
      </c>
      <c r="Q14" s="71">
        <f>'[2]January 2022'!Q14+'[2]February 2022'!P14</f>
        <v>25.549999999999997</v>
      </c>
      <c r="R14" s="71">
        <v>0</v>
      </c>
      <c r="S14" s="71">
        <f>'[2]January 2022'!S14+'[2]February 2022'!R14</f>
        <v>0</v>
      </c>
      <c r="T14" s="72">
        <f t="shared" si="7"/>
        <v>343.70999999999992</v>
      </c>
      <c r="U14" s="72">
        <f t="shared" si="8"/>
        <v>2620.7739999999994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4855.0099999999984</v>
      </c>
      <c r="D15" s="77">
        <f t="shared" ref="D15:U15" si="9">SUM(D12:D14)</f>
        <v>0</v>
      </c>
      <c r="E15" s="77">
        <f t="shared" si="9"/>
        <v>0.15</v>
      </c>
      <c r="F15" s="77">
        <f t="shared" si="9"/>
        <v>93.17</v>
      </c>
      <c r="G15" s="77">
        <f t="shared" si="9"/>
        <v>191.14</v>
      </c>
      <c r="H15" s="77">
        <f t="shared" si="9"/>
        <v>4761.8399999999983</v>
      </c>
      <c r="I15" s="77">
        <f t="shared" si="9"/>
        <v>460.81100000000004</v>
      </c>
      <c r="J15" s="77">
        <f t="shared" si="9"/>
        <v>0.98</v>
      </c>
      <c r="K15" s="77">
        <f t="shared" si="9"/>
        <v>20.126999999999999</v>
      </c>
      <c r="L15" s="77">
        <f t="shared" si="9"/>
        <v>0</v>
      </c>
      <c r="M15" s="77">
        <f t="shared" si="9"/>
        <v>0</v>
      </c>
      <c r="N15" s="77">
        <f t="shared" si="9"/>
        <v>461.79100000000005</v>
      </c>
      <c r="O15" s="77">
        <f t="shared" si="9"/>
        <v>953.39999999999986</v>
      </c>
      <c r="P15" s="77">
        <f t="shared" si="9"/>
        <v>44.600000000000009</v>
      </c>
      <c r="Q15" s="77">
        <f t="shared" si="9"/>
        <v>170.07</v>
      </c>
      <c r="R15" s="77">
        <f t="shared" si="9"/>
        <v>0</v>
      </c>
      <c r="S15" s="77">
        <f t="shared" si="9"/>
        <v>0.5</v>
      </c>
      <c r="T15" s="77">
        <f t="shared" si="9"/>
        <v>997.99999999999989</v>
      </c>
      <c r="U15" s="77">
        <f t="shared" si="9"/>
        <v>6221.6309999999985</v>
      </c>
      <c r="V15" s="162"/>
      <c r="W15" s="162"/>
    </row>
    <row r="16" spans="1:183" ht="42.75" customHeight="1">
      <c r="A16" s="69">
        <v>8</v>
      </c>
      <c r="B16" s="70" t="s">
        <v>25</v>
      </c>
      <c r="C16" s="71">
        <f>'[2]January 2022'!H16</f>
        <v>1751.9019999999991</v>
      </c>
      <c r="D16" s="71">
        <v>6.37</v>
      </c>
      <c r="E16" s="71">
        <f>'[2]January 2022'!E16+'[2]February 2022'!D16</f>
        <v>20.295999999999999</v>
      </c>
      <c r="F16" s="71">
        <v>0.87</v>
      </c>
      <c r="G16" s="71">
        <f>'[2]January 2022'!G16+'[2]February 2022'!F16</f>
        <v>51.930000000000007</v>
      </c>
      <c r="H16" s="71">
        <f t="shared" ref="H16:H18" si="10">C16+(D16-F16)</f>
        <v>1757.4019999999991</v>
      </c>
      <c r="I16" s="71">
        <f>'[2]January 2022'!N16</f>
        <v>110.82000000000002</v>
      </c>
      <c r="J16" s="71">
        <v>0.06</v>
      </c>
      <c r="K16" s="71">
        <f>'[2]January 2022'!K16+'[2]February 2022'!J16</f>
        <v>1.456</v>
      </c>
      <c r="L16" s="71">
        <v>0</v>
      </c>
      <c r="M16" s="71">
        <f>'[2]January 2022'!M16+'[2]February 2022'!L16</f>
        <v>0</v>
      </c>
      <c r="N16" s="71">
        <f t="shared" ref="N16:N18" si="11">I16+(J16-L16)</f>
        <v>110.88000000000002</v>
      </c>
      <c r="O16" s="72">
        <f>'[2]January 2022'!T16</f>
        <v>109.35899999999998</v>
      </c>
      <c r="P16" s="71">
        <v>1.29</v>
      </c>
      <c r="Q16" s="71">
        <f>'[2]January 2022'!Q16+'[2]February 2022'!P16</f>
        <v>33.940000000000005</v>
      </c>
      <c r="R16" s="71">
        <v>0</v>
      </c>
      <c r="S16" s="71">
        <f>'[2]January 2022'!S16+'[2]February 2022'!R16</f>
        <v>0</v>
      </c>
      <c r="T16" s="72">
        <f t="shared" ref="T16:T18" si="12">O16+(P16-R16)</f>
        <v>110.64899999999999</v>
      </c>
      <c r="U16" s="72">
        <f t="shared" ref="U16:U18" si="13">H16+N16+T16</f>
        <v>1978.9309999999991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f>'[2]January 2022'!H17</f>
        <v>199.43399999999986</v>
      </c>
      <c r="D17" s="71">
        <v>0</v>
      </c>
      <c r="E17" s="71">
        <f>'[2]January 2022'!E17+'[2]February 2022'!D17</f>
        <v>0</v>
      </c>
      <c r="F17" s="71">
        <v>0</v>
      </c>
      <c r="G17" s="71">
        <f>'[2]January 2022'!G17+'[2]February 2022'!F17</f>
        <v>77.06</v>
      </c>
      <c r="H17" s="71">
        <f t="shared" si="10"/>
        <v>199.43399999999986</v>
      </c>
      <c r="I17" s="71">
        <f>'[2]January 2022'!N17</f>
        <v>21.896999999999991</v>
      </c>
      <c r="J17" s="71">
        <v>0.03</v>
      </c>
      <c r="K17" s="71">
        <f>'[2]January 2022'!K17+'[2]February 2022'!J17</f>
        <v>9.1999999999999993</v>
      </c>
      <c r="L17" s="71">
        <v>0</v>
      </c>
      <c r="M17" s="71">
        <f>'[2]January 2022'!M17+'[2]February 2022'!L17</f>
        <v>4.09</v>
      </c>
      <c r="N17" s="71">
        <f t="shared" si="11"/>
        <v>21.926999999999992</v>
      </c>
      <c r="O17" s="72">
        <f>'[2]January 2022'!T17</f>
        <v>408.27100000000002</v>
      </c>
      <c r="P17" s="71">
        <v>0</v>
      </c>
      <c r="Q17" s="71">
        <f>'[2]January 2022'!Q17+'[2]February 2022'!P17</f>
        <v>50.24</v>
      </c>
      <c r="R17" s="71">
        <v>0</v>
      </c>
      <c r="S17" s="71">
        <f>'[2]January 2022'!S17+'[2]February 2022'!R17</f>
        <v>0</v>
      </c>
      <c r="T17" s="72">
        <f t="shared" si="12"/>
        <v>408.27100000000002</v>
      </c>
      <c r="U17" s="72">
        <f t="shared" si="13"/>
        <v>629.63199999999983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f>'[2]January 2022'!H18</f>
        <v>801.81499999999926</v>
      </c>
      <c r="D18" s="71">
        <v>0</v>
      </c>
      <c r="E18" s="71">
        <f>'[2]January 2022'!E18+'[2]February 2022'!D18</f>
        <v>2.0100000000000002</v>
      </c>
      <c r="F18" s="71">
        <v>131.94999999999999</v>
      </c>
      <c r="G18" s="71">
        <f>'[2]January 2022'!G18+'[2]February 2022'!F18</f>
        <v>131.94999999999999</v>
      </c>
      <c r="H18" s="71">
        <f t="shared" si="10"/>
        <v>669.86499999999933</v>
      </c>
      <c r="I18" s="71">
        <f>'[2]January 2022'!N18</f>
        <v>16.31999999999999</v>
      </c>
      <c r="J18" s="71">
        <v>0</v>
      </c>
      <c r="K18" s="71">
        <f>'[2]January 2022'!K18+'[2]February 2022'!J18</f>
        <v>0.15</v>
      </c>
      <c r="L18" s="71">
        <v>0</v>
      </c>
      <c r="M18" s="71">
        <f>'[2]January 2022'!M18+'[2]February 2022'!L18</f>
        <v>0</v>
      </c>
      <c r="N18" s="71">
        <f t="shared" si="11"/>
        <v>16.31999999999999</v>
      </c>
      <c r="O18" s="72">
        <f>'[2]January 2022'!T18</f>
        <v>62.798000000000009</v>
      </c>
      <c r="P18" s="71">
        <v>131.94999999999999</v>
      </c>
      <c r="Q18" s="71">
        <f>'[2]January 2022'!Q18+'[2]February 2022'!P18</f>
        <v>134.29</v>
      </c>
      <c r="R18" s="71">
        <v>0</v>
      </c>
      <c r="S18" s="71">
        <f>'[2]January 2022'!S18+'[2]February 2022'!R18</f>
        <v>0</v>
      </c>
      <c r="T18" s="72">
        <f t="shared" si="12"/>
        <v>194.74799999999999</v>
      </c>
      <c r="U18" s="72">
        <f t="shared" si="13"/>
        <v>880.93299999999931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2753.150999999998</v>
      </c>
      <c r="D19" s="77">
        <f t="shared" ref="D19:U19" si="14">SUM(D16:D18)</f>
        <v>6.37</v>
      </c>
      <c r="E19" s="77">
        <f t="shared" si="14"/>
        <v>22.306000000000001</v>
      </c>
      <c r="F19" s="77">
        <f t="shared" si="14"/>
        <v>132.82</v>
      </c>
      <c r="G19" s="77">
        <f t="shared" si="14"/>
        <v>260.94</v>
      </c>
      <c r="H19" s="77">
        <f t="shared" si="14"/>
        <v>2626.7009999999982</v>
      </c>
      <c r="I19" s="77">
        <f t="shared" si="14"/>
        <v>149.03700000000001</v>
      </c>
      <c r="J19" s="77">
        <f t="shared" si="14"/>
        <v>0.09</v>
      </c>
      <c r="K19" s="77">
        <f t="shared" si="14"/>
        <v>10.805999999999999</v>
      </c>
      <c r="L19" s="77">
        <f t="shared" si="14"/>
        <v>0</v>
      </c>
      <c r="M19" s="77">
        <f t="shared" si="14"/>
        <v>4.09</v>
      </c>
      <c r="N19" s="77">
        <f t="shared" si="14"/>
        <v>149.12700000000001</v>
      </c>
      <c r="O19" s="77">
        <f t="shared" si="14"/>
        <v>580.428</v>
      </c>
      <c r="P19" s="77">
        <f t="shared" si="14"/>
        <v>133.23999999999998</v>
      </c>
      <c r="Q19" s="77">
        <f t="shared" si="14"/>
        <v>218.47</v>
      </c>
      <c r="R19" s="77">
        <f t="shared" si="14"/>
        <v>0</v>
      </c>
      <c r="S19" s="77">
        <f t="shared" si="14"/>
        <v>0</v>
      </c>
      <c r="T19" s="77">
        <f t="shared" si="14"/>
        <v>713.66799999999989</v>
      </c>
      <c r="U19" s="77">
        <f t="shared" si="14"/>
        <v>3489.4959999999983</v>
      </c>
      <c r="V19" s="162"/>
      <c r="W19" s="162"/>
    </row>
    <row r="20" spans="1:23" ht="42.75" customHeight="1">
      <c r="A20" s="69">
        <v>11</v>
      </c>
      <c r="B20" s="70" t="s">
        <v>29</v>
      </c>
      <c r="C20" s="71">
        <f>'[2]January 2022'!H20</f>
        <v>1203.5449999999994</v>
      </c>
      <c r="D20" s="71">
        <v>0</v>
      </c>
      <c r="E20" s="71">
        <f>'[2]January 2022'!E20+'[2]February 2022'!D20</f>
        <v>9.7349999999999994</v>
      </c>
      <c r="F20" s="71">
        <v>0</v>
      </c>
      <c r="G20" s="71">
        <f>'[2]January 2022'!G20+'[2]February 2022'!F20</f>
        <v>56</v>
      </c>
      <c r="H20" s="71">
        <f t="shared" ref="H20:H23" si="15">C20+(D20-F20)</f>
        <v>1203.5449999999994</v>
      </c>
      <c r="I20" s="71">
        <f>'[2]January 2022'!N20</f>
        <v>151.11100000000002</v>
      </c>
      <c r="J20" s="71">
        <v>1.05</v>
      </c>
      <c r="K20" s="71">
        <f>'[2]January 2022'!K20+'[2]February 2022'!J20</f>
        <v>4.9860000000000007</v>
      </c>
      <c r="L20" s="71">
        <v>0</v>
      </c>
      <c r="M20" s="71">
        <f>'[2]January 2022'!M20+'[2]February 2022'!L20</f>
        <v>0</v>
      </c>
      <c r="N20" s="71">
        <f t="shared" ref="N20:N23" si="16">I20+(J20-L20)</f>
        <v>152.16100000000003</v>
      </c>
      <c r="O20" s="72">
        <f>'[2]January 2022'!T20</f>
        <v>341.65099999999995</v>
      </c>
      <c r="P20" s="71">
        <v>0</v>
      </c>
      <c r="Q20" s="71">
        <f>'[2]January 2022'!Q20+'[2]February 2022'!P20</f>
        <v>56.927</v>
      </c>
      <c r="R20" s="71">
        <v>0</v>
      </c>
      <c r="S20" s="71">
        <f>'[2]January 2022'!S20+'[2]February 2022'!R20</f>
        <v>0</v>
      </c>
      <c r="T20" s="72">
        <f t="shared" ref="T20:T23" si="17">O20+(P20-R20)</f>
        <v>341.65099999999995</v>
      </c>
      <c r="U20" s="72">
        <f t="shared" ref="U20:U23" si="18">H20+N20+T20</f>
        <v>1697.3569999999995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f>'[2]January 2022'!H21</f>
        <v>142.68999999999988</v>
      </c>
      <c r="D21" s="71">
        <v>0</v>
      </c>
      <c r="E21" s="71">
        <f>'[2]January 2022'!E21+'[2]February 2022'!D21</f>
        <v>0.1</v>
      </c>
      <c r="F21" s="71">
        <v>0</v>
      </c>
      <c r="G21" s="71">
        <f>'[2]January 2022'!G21+'[2]February 2022'!F21</f>
        <v>98.039999999999992</v>
      </c>
      <c r="H21" s="71">
        <f t="shared" si="15"/>
        <v>142.68999999999988</v>
      </c>
      <c r="I21" s="71">
        <f>'[2]January 2022'!N21</f>
        <v>49.97300000000002</v>
      </c>
      <c r="J21" s="71">
        <v>7.0000000000000007E-2</v>
      </c>
      <c r="K21" s="71">
        <f>'[2]January 2022'!K21+'[2]February 2022'!J21</f>
        <v>25.44</v>
      </c>
      <c r="L21" s="71">
        <v>0</v>
      </c>
      <c r="M21" s="71">
        <f>'[2]January 2022'!M21+'[2]February 2022'!L21</f>
        <v>0</v>
      </c>
      <c r="N21" s="71">
        <f t="shared" si="16"/>
        <v>50.043000000000021</v>
      </c>
      <c r="O21" s="72">
        <f>'[2]January 2022'!T21</f>
        <v>266.5</v>
      </c>
      <c r="P21" s="71">
        <v>0</v>
      </c>
      <c r="Q21" s="71">
        <f>'[2]January 2022'!Q21+'[2]February 2022'!P21</f>
        <v>114.57</v>
      </c>
      <c r="R21" s="71">
        <v>0</v>
      </c>
      <c r="S21" s="71">
        <f>'[2]January 2022'!S21+'[2]February 2022'!R21</f>
        <v>0</v>
      </c>
      <c r="T21" s="72">
        <f t="shared" si="17"/>
        <v>266.5</v>
      </c>
      <c r="U21" s="72">
        <f t="shared" si="18"/>
        <v>459.23299999999989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f>'[2]January 2022'!H22</f>
        <v>406.7999999999999</v>
      </c>
      <c r="D22" s="71">
        <v>0.08</v>
      </c>
      <c r="E22" s="71">
        <f>'[2]January 2022'!E22+'[2]February 2022'!D22</f>
        <v>0.08</v>
      </c>
      <c r="F22" s="71">
        <v>0</v>
      </c>
      <c r="G22" s="71">
        <f>'[2]January 2022'!G22+'[2]February 2022'!F22</f>
        <v>269.70999999999998</v>
      </c>
      <c r="H22" s="71">
        <f t="shared" si="15"/>
        <v>406.87999999999988</v>
      </c>
      <c r="I22" s="71">
        <f>'[2]January 2022'!N22</f>
        <v>15.410000000000005</v>
      </c>
      <c r="J22" s="71">
        <v>0</v>
      </c>
      <c r="K22" s="71">
        <f>'[2]January 2022'!K22+'[2]February 2022'!J22</f>
        <v>2.2400000000000002</v>
      </c>
      <c r="L22" s="71">
        <v>0</v>
      </c>
      <c r="M22" s="71">
        <f>'[2]January 2022'!M22+'[2]February 2022'!L22</f>
        <v>12.74</v>
      </c>
      <c r="N22" s="71">
        <f t="shared" si="16"/>
        <v>15.410000000000005</v>
      </c>
      <c r="O22" s="72">
        <f>'[2]January 2022'!T22</f>
        <v>585.8599999999999</v>
      </c>
      <c r="P22" s="71">
        <v>0</v>
      </c>
      <c r="Q22" s="71">
        <f>'[2]January 2022'!Q22+'[2]February 2022'!P22</f>
        <v>300.57</v>
      </c>
      <c r="R22" s="71">
        <v>0</v>
      </c>
      <c r="S22" s="71">
        <f>'[2]January 2022'!S22+'[2]February 2022'!R22</f>
        <v>5.72</v>
      </c>
      <c r="T22" s="72">
        <f t="shared" si="17"/>
        <v>585.8599999999999</v>
      </c>
      <c r="U22" s="72">
        <f t="shared" si="18"/>
        <v>1008.1499999999999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f>'[2]January 2022'!H23</f>
        <v>1180.1119999999999</v>
      </c>
      <c r="D23" s="71">
        <v>2.5</v>
      </c>
      <c r="E23" s="71">
        <f>'[2]January 2022'!E23+'[2]February 2022'!D23</f>
        <v>44.435999999999993</v>
      </c>
      <c r="F23" s="71">
        <v>3.4</v>
      </c>
      <c r="G23" s="71">
        <f>'[2]January 2022'!G23+'[2]February 2022'!F23</f>
        <v>3.4</v>
      </c>
      <c r="H23" s="71">
        <f t="shared" si="15"/>
        <v>1179.2119999999998</v>
      </c>
      <c r="I23" s="71">
        <f>'[2]January 2022'!N23</f>
        <v>11.973999999999997</v>
      </c>
      <c r="J23" s="71">
        <v>0.14000000000000001</v>
      </c>
      <c r="K23" s="71">
        <f>'[2]January 2022'!K23+'[2]February 2022'!J23</f>
        <v>1.964</v>
      </c>
      <c r="L23" s="71">
        <v>0</v>
      </c>
      <c r="M23" s="71">
        <f>'[2]January 2022'!M23+'[2]February 2022'!L23</f>
        <v>0</v>
      </c>
      <c r="N23" s="71">
        <f t="shared" si="16"/>
        <v>12.113999999999997</v>
      </c>
      <c r="O23" s="72">
        <f>'[2]January 2022'!T23</f>
        <v>156.58500000000001</v>
      </c>
      <c r="P23" s="71">
        <v>4</v>
      </c>
      <c r="Q23" s="71">
        <f>'[2]January 2022'!Q23+'[2]February 2022'!P23</f>
        <v>105.00500000000001</v>
      </c>
      <c r="R23" s="71">
        <v>0</v>
      </c>
      <c r="S23" s="71">
        <f>'[2]January 2022'!S23+'[2]February 2022'!R23</f>
        <v>89.99</v>
      </c>
      <c r="T23" s="72">
        <f t="shared" si="17"/>
        <v>160.58500000000001</v>
      </c>
      <c r="U23" s="72">
        <f t="shared" si="18"/>
        <v>1351.9109999999998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2933.146999999999</v>
      </c>
      <c r="D24" s="77">
        <f t="shared" ref="D24:U24" si="19">SUM(D20:D23)</f>
        <v>2.58</v>
      </c>
      <c r="E24" s="77">
        <f t="shared" si="19"/>
        <v>54.350999999999992</v>
      </c>
      <c r="F24" s="77">
        <f t="shared" si="19"/>
        <v>3.4</v>
      </c>
      <c r="G24" s="77">
        <f t="shared" si="19"/>
        <v>427.15</v>
      </c>
      <c r="H24" s="77">
        <f t="shared" si="19"/>
        <v>2932.3269999999989</v>
      </c>
      <c r="I24" s="77">
        <f t="shared" si="19"/>
        <v>228.46800000000002</v>
      </c>
      <c r="J24" s="77">
        <f t="shared" si="19"/>
        <v>1.2600000000000002</v>
      </c>
      <c r="K24" s="77">
        <f t="shared" si="19"/>
        <v>34.630000000000003</v>
      </c>
      <c r="L24" s="77">
        <f t="shared" si="19"/>
        <v>0</v>
      </c>
      <c r="M24" s="77">
        <f t="shared" si="19"/>
        <v>12.74</v>
      </c>
      <c r="N24" s="77">
        <f t="shared" si="19"/>
        <v>229.72800000000007</v>
      </c>
      <c r="O24" s="77">
        <f t="shared" si="19"/>
        <v>1350.596</v>
      </c>
      <c r="P24" s="77">
        <f t="shared" si="19"/>
        <v>4</v>
      </c>
      <c r="Q24" s="77">
        <f t="shared" si="19"/>
        <v>577.072</v>
      </c>
      <c r="R24" s="77">
        <f t="shared" si="19"/>
        <v>0</v>
      </c>
      <c r="S24" s="77">
        <f t="shared" si="19"/>
        <v>95.71</v>
      </c>
      <c r="T24" s="77">
        <f t="shared" si="19"/>
        <v>1354.596</v>
      </c>
      <c r="U24" s="77">
        <f t="shared" si="19"/>
        <v>4516.6509999999989</v>
      </c>
      <c r="V24" s="162"/>
      <c r="W24" s="162"/>
    </row>
    <row r="25" spans="1:23" s="157" customFormat="1" ht="42.75" customHeight="1">
      <c r="A25" s="153"/>
      <c r="B25" s="154" t="s">
        <v>34</v>
      </c>
      <c r="C25" s="155">
        <f>C24+C19+C15+C11</f>
        <v>12343.792999999996</v>
      </c>
      <c r="D25" s="155">
        <f t="shared" ref="D25:U25" si="20">D24+D19+D15+D11</f>
        <v>8.9499999999999993</v>
      </c>
      <c r="E25" s="155">
        <f t="shared" si="20"/>
        <v>77.677000000000007</v>
      </c>
      <c r="F25" s="155">
        <f t="shared" si="20"/>
        <v>260.90999999999997</v>
      </c>
      <c r="G25" s="155">
        <f t="shared" si="20"/>
        <v>1012.4799999999999</v>
      </c>
      <c r="H25" s="155">
        <f t="shared" si="20"/>
        <v>12091.832999999995</v>
      </c>
      <c r="I25" s="155">
        <f t="shared" si="20"/>
        <v>1491.9810000000002</v>
      </c>
      <c r="J25" s="155">
        <f t="shared" si="20"/>
        <v>3.0750000000000002</v>
      </c>
      <c r="K25" s="155">
        <f t="shared" si="20"/>
        <v>95.213999999999999</v>
      </c>
      <c r="L25" s="155">
        <f t="shared" si="20"/>
        <v>0</v>
      </c>
      <c r="M25" s="155">
        <f t="shared" si="20"/>
        <v>16.829999999999998</v>
      </c>
      <c r="N25" s="155">
        <f t="shared" si="20"/>
        <v>1495.0560000000003</v>
      </c>
      <c r="O25" s="155">
        <f t="shared" si="20"/>
        <v>3599.7039999999997</v>
      </c>
      <c r="P25" s="155">
        <f t="shared" si="20"/>
        <v>188.60999999999999</v>
      </c>
      <c r="Q25" s="155">
        <f t="shared" si="20"/>
        <v>986.58200000000011</v>
      </c>
      <c r="R25" s="155">
        <f t="shared" si="20"/>
        <v>0</v>
      </c>
      <c r="S25" s="155">
        <f t="shared" si="20"/>
        <v>142.20999999999998</v>
      </c>
      <c r="T25" s="155">
        <f t="shared" si="20"/>
        <v>3788.3140000000003</v>
      </c>
      <c r="U25" s="155">
        <f t="shared" si="20"/>
        <v>17375.202999999994</v>
      </c>
      <c r="V25" s="156"/>
      <c r="W25" s="156"/>
    </row>
    <row r="26" spans="1:23" ht="42.75" customHeight="1">
      <c r="A26" s="69">
        <v>15</v>
      </c>
      <c r="B26" s="70" t="s">
        <v>35</v>
      </c>
      <c r="C26" s="71">
        <f>'[2]January 2022'!H26</f>
        <v>1175.1719999999993</v>
      </c>
      <c r="D26" s="71">
        <v>3.19</v>
      </c>
      <c r="E26" s="71">
        <f>'[2]January 2022'!E26+'[2]February 2022'!D26</f>
        <v>84.635000000000005</v>
      </c>
      <c r="F26" s="71">
        <v>0</v>
      </c>
      <c r="G26" s="71">
        <f>'[2]January 2022'!G26+'[2]February 2022'!F26</f>
        <v>0</v>
      </c>
      <c r="H26" s="71">
        <f t="shared" ref="H26:H27" si="21">C26+(D26-F26)</f>
        <v>1178.3619999999994</v>
      </c>
      <c r="I26" s="71">
        <f>'[2]January 2022'!N26</f>
        <v>0</v>
      </c>
      <c r="J26" s="71">
        <v>0</v>
      </c>
      <c r="K26" s="71">
        <f>'[2]January 2022'!K26+'[2]February 2022'!J26</f>
        <v>0</v>
      </c>
      <c r="L26" s="71">
        <v>0</v>
      </c>
      <c r="M26" s="71">
        <f>'[2]January 2022'!M26+'[2]February 2022'!L26</f>
        <v>0</v>
      </c>
      <c r="N26" s="71">
        <f t="shared" ref="N26:N27" si="22">I26+(J26-L26)</f>
        <v>0</v>
      </c>
      <c r="O26" s="72">
        <f>'[2]January 2022'!T26</f>
        <v>96.1</v>
      </c>
      <c r="P26" s="71">
        <v>11.46</v>
      </c>
      <c r="Q26" s="71">
        <f>'[2]January 2022'!Q26+'[2]February 2022'!P26</f>
        <v>107.56</v>
      </c>
      <c r="R26" s="71">
        <v>0</v>
      </c>
      <c r="S26" s="71">
        <f>'[2]January 2022'!S26+'[2]February 2022'!R26</f>
        <v>0</v>
      </c>
      <c r="T26" s="72">
        <f t="shared" ref="T26:T27" si="23">O26+(P26-R26)</f>
        <v>107.56</v>
      </c>
      <c r="U26" s="72">
        <f t="shared" ref="U26:U27" si="24">H26+N26+T26</f>
        <v>1285.9219999999993</v>
      </c>
      <c r="V26" s="73"/>
      <c r="W26" s="73"/>
    </row>
    <row r="27" spans="1:23" ht="42.75" customHeight="1">
      <c r="A27" s="69">
        <v>16</v>
      </c>
      <c r="B27" s="70" t="s">
        <v>79</v>
      </c>
      <c r="C27" s="71">
        <f>'[2]January 2022'!H27</f>
        <v>10266.166999999992</v>
      </c>
      <c r="D27" s="71">
        <v>14.24</v>
      </c>
      <c r="E27" s="71">
        <f>'[2]January 2022'!E27+'[2]February 2022'!D27</f>
        <v>124.83</v>
      </c>
      <c r="F27" s="71">
        <v>0</v>
      </c>
      <c r="G27" s="71">
        <f>'[2]January 2022'!G27+'[2]February 2022'!F27</f>
        <v>0</v>
      </c>
      <c r="H27" s="71">
        <f t="shared" si="21"/>
        <v>10280.406999999992</v>
      </c>
      <c r="I27" s="71">
        <f>'[2]January 2022'!N27</f>
        <v>371.62499999999994</v>
      </c>
      <c r="J27" s="71">
        <f>1.04+2.73</f>
        <v>3.77</v>
      </c>
      <c r="K27" s="71">
        <f>'[2]January 2022'!K27+'[2]February 2022'!J27</f>
        <v>43.88</v>
      </c>
      <c r="L27" s="71">
        <v>0</v>
      </c>
      <c r="M27" s="71">
        <f>'[2]January 2022'!M27+'[2]February 2022'!L27</f>
        <v>0</v>
      </c>
      <c r="N27" s="71">
        <f t="shared" si="22"/>
        <v>375.39499999999992</v>
      </c>
      <c r="O27" s="72">
        <f>'[2]January 2022'!T27</f>
        <v>75.02000000000001</v>
      </c>
      <c r="P27" s="71">
        <v>0</v>
      </c>
      <c r="Q27" s="71">
        <f>'[2]January 2022'!Q27+'[2]February 2022'!P27</f>
        <v>0.06</v>
      </c>
      <c r="R27" s="71">
        <v>0</v>
      </c>
      <c r="S27" s="71">
        <f>'[2]January 2022'!S27+'[2]February 2022'!R27</f>
        <v>0</v>
      </c>
      <c r="T27" s="72">
        <f t="shared" si="23"/>
        <v>75.02000000000001</v>
      </c>
      <c r="U27" s="72">
        <f t="shared" si="24"/>
        <v>10730.821999999993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11441.338999999991</v>
      </c>
      <c r="D28" s="77">
        <f t="shared" ref="D28:U28" si="25">SUM(D26:D27)</f>
        <v>17.43</v>
      </c>
      <c r="E28" s="77">
        <f t="shared" si="25"/>
        <v>209.465</v>
      </c>
      <c r="F28" s="77">
        <f t="shared" si="25"/>
        <v>0</v>
      </c>
      <c r="G28" s="77">
        <f t="shared" si="25"/>
        <v>0</v>
      </c>
      <c r="H28" s="77">
        <f t="shared" si="25"/>
        <v>11458.768999999991</v>
      </c>
      <c r="I28" s="77">
        <f t="shared" si="25"/>
        <v>371.62499999999994</v>
      </c>
      <c r="J28" s="77">
        <f t="shared" si="25"/>
        <v>3.77</v>
      </c>
      <c r="K28" s="77">
        <f t="shared" si="25"/>
        <v>43.88</v>
      </c>
      <c r="L28" s="77">
        <f t="shared" si="25"/>
        <v>0</v>
      </c>
      <c r="M28" s="77">
        <f t="shared" si="25"/>
        <v>0</v>
      </c>
      <c r="N28" s="77">
        <f t="shared" si="25"/>
        <v>375.39499999999992</v>
      </c>
      <c r="O28" s="77">
        <f t="shared" si="25"/>
        <v>171.12</v>
      </c>
      <c r="P28" s="77">
        <f t="shared" si="25"/>
        <v>11.46</v>
      </c>
      <c r="Q28" s="77">
        <f t="shared" si="25"/>
        <v>107.62</v>
      </c>
      <c r="R28" s="77">
        <f t="shared" si="25"/>
        <v>0</v>
      </c>
      <c r="S28" s="77">
        <f t="shared" si="25"/>
        <v>0</v>
      </c>
      <c r="T28" s="77">
        <f t="shared" si="25"/>
        <v>182.58</v>
      </c>
      <c r="U28" s="77">
        <f t="shared" si="25"/>
        <v>12016.743999999992</v>
      </c>
      <c r="V28" s="162"/>
      <c r="W28" s="162"/>
    </row>
    <row r="29" spans="1:23" ht="42.75" customHeight="1">
      <c r="A29" s="69">
        <v>17</v>
      </c>
      <c r="B29" s="70" t="s">
        <v>38</v>
      </c>
      <c r="C29" s="71">
        <f>'[2]January 2022'!H29</f>
        <v>4453.7930000000006</v>
      </c>
      <c r="D29" s="71">
        <v>5.27</v>
      </c>
      <c r="E29" s="71">
        <f>'[2]January 2022'!E29+'[2]February 2022'!D29</f>
        <v>64.23599999999999</v>
      </c>
      <c r="F29" s="71">
        <v>0</v>
      </c>
      <c r="G29" s="71">
        <f>'[2]January 2022'!G29+'[2]February 2022'!F29</f>
        <v>0</v>
      </c>
      <c r="H29" s="71">
        <f t="shared" ref="H29:H32" si="26">C29+(D29-F29)</f>
        <v>4459.063000000001</v>
      </c>
      <c r="I29" s="71">
        <f>'[2]January 2022'!N29</f>
        <v>56.089999999999996</v>
      </c>
      <c r="J29" s="71">
        <f>7.8</f>
        <v>7.8</v>
      </c>
      <c r="K29" s="71">
        <f>'[2]January 2022'!K29+'[2]February 2022'!J29</f>
        <v>60.319999999999993</v>
      </c>
      <c r="L29" s="71">
        <v>0</v>
      </c>
      <c r="M29" s="71">
        <f>'[2]January 2022'!M29+'[2]February 2022'!L29</f>
        <v>0</v>
      </c>
      <c r="N29" s="71">
        <f t="shared" ref="N29:N32" si="27">I29+(J29-L29)</f>
        <v>63.889999999999993</v>
      </c>
      <c r="O29" s="72">
        <f>'[2]January 2022'!T29</f>
        <v>138.08000000000001</v>
      </c>
      <c r="P29" s="71">
        <v>0</v>
      </c>
      <c r="Q29" s="71">
        <f>'[2]January 2022'!Q29+'[2]February 2022'!P29</f>
        <v>90.28</v>
      </c>
      <c r="R29" s="71">
        <v>0</v>
      </c>
      <c r="S29" s="71">
        <f>'[2]January 2022'!S29+'[2]February 2022'!R29</f>
        <v>0</v>
      </c>
      <c r="T29" s="72">
        <f t="shared" ref="T29:T32" si="28">O29+(P29-R29)</f>
        <v>138.08000000000001</v>
      </c>
      <c r="U29" s="72">
        <f t="shared" ref="U29:U32" si="29">H29+N29+T29</f>
        <v>4661.0330000000013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'[2]January 2022'!H30</f>
        <v>5861.3340000000007</v>
      </c>
      <c r="D30" s="71">
        <v>14.39</v>
      </c>
      <c r="E30" s="71">
        <f>'[2]January 2022'!E30+'[2]February 2022'!D30</f>
        <v>116.405</v>
      </c>
      <c r="F30" s="71">
        <v>0</v>
      </c>
      <c r="G30" s="71">
        <f>'[2]January 2022'!G30+'[2]February 2022'!F30</f>
        <v>0</v>
      </c>
      <c r="H30" s="71">
        <f t="shared" si="26"/>
        <v>5875.7240000000011</v>
      </c>
      <c r="I30" s="71">
        <f>'[2]January 2022'!N30</f>
        <v>0</v>
      </c>
      <c r="J30" s="71">
        <v>0</v>
      </c>
      <c r="K30" s="71">
        <f>'[2]January 2022'!K30+'[2]February 2022'!J30</f>
        <v>0</v>
      </c>
      <c r="L30" s="71">
        <v>0</v>
      </c>
      <c r="M30" s="71">
        <f>'[2]January 2022'!M30+'[2]February 2022'!L30</f>
        <v>0</v>
      </c>
      <c r="N30" s="71">
        <f t="shared" si="27"/>
        <v>0</v>
      </c>
      <c r="O30" s="72">
        <f>'[2]January 2022'!T30</f>
        <v>0.22</v>
      </c>
      <c r="P30" s="71">
        <v>0</v>
      </c>
      <c r="Q30" s="71">
        <f>'[2]January 2022'!Q30+'[2]February 2022'!P30</f>
        <v>0</v>
      </c>
      <c r="R30" s="71">
        <v>0</v>
      </c>
      <c r="S30" s="71">
        <f>'[2]January 2022'!S30+'[2]February 2022'!R30</f>
        <v>0</v>
      </c>
      <c r="T30" s="72">
        <f t="shared" si="28"/>
        <v>0.22</v>
      </c>
      <c r="U30" s="72">
        <f t="shared" si="29"/>
        <v>5875.9440000000013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'[2]January 2022'!H31</f>
        <v>3039.3029999999994</v>
      </c>
      <c r="D31" s="71">
        <f>9.67+15.42</f>
        <v>25.09</v>
      </c>
      <c r="E31" s="71">
        <f>'[2]January 2022'!E31+'[2]February 2022'!D31</f>
        <v>57.748000000000005</v>
      </c>
      <c r="F31" s="71">
        <v>0</v>
      </c>
      <c r="G31" s="71">
        <f>'[2]January 2022'!G31+'[2]February 2022'!F31</f>
        <v>0</v>
      </c>
      <c r="H31" s="71">
        <f t="shared" si="26"/>
        <v>3064.3929999999996</v>
      </c>
      <c r="I31" s="71">
        <f>'[2]January 2022'!N31</f>
        <v>3.1600000000000037</v>
      </c>
      <c r="J31" s="71">
        <v>0</v>
      </c>
      <c r="K31" s="71">
        <f>'[2]January 2022'!K31+'[2]February 2022'!J31</f>
        <v>0</v>
      </c>
      <c r="L31" s="71">
        <v>0</v>
      </c>
      <c r="M31" s="71">
        <f>'[2]January 2022'!M31+'[2]February 2022'!L31</f>
        <v>0</v>
      </c>
      <c r="N31" s="71">
        <f t="shared" si="27"/>
        <v>3.1600000000000037</v>
      </c>
      <c r="O31" s="72">
        <f>'[2]January 2022'!T31</f>
        <v>128.47999999999999</v>
      </c>
      <c r="P31" s="71">
        <v>0</v>
      </c>
      <c r="Q31" s="71">
        <f>'[2]January 2022'!Q31+'[2]February 2022'!P31</f>
        <v>80.19</v>
      </c>
      <c r="R31" s="71">
        <v>0</v>
      </c>
      <c r="S31" s="71">
        <f>'[2]January 2022'!S31+'[2]February 2022'!R31</f>
        <v>0</v>
      </c>
      <c r="T31" s="72">
        <f t="shared" si="28"/>
        <v>128.47999999999999</v>
      </c>
      <c r="U31" s="72">
        <f t="shared" si="29"/>
        <v>3196.0329999999994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'[2]January 2022'!H32</f>
        <v>4404.5</v>
      </c>
      <c r="D32" s="71">
        <f>3.04+25.44</f>
        <v>28.48</v>
      </c>
      <c r="E32" s="71">
        <f>'[2]January 2022'!E32+'[2]February 2022'!D32</f>
        <v>82.906999999999996</v>
      </c>
      <c r="F32" s="71">
        <v>0</v>
      </c>
      <c r="G32" s="71">
        <f>'[2]January 2022'!G32+'[2]February 2022'!F32</f>
        <v>0</v>
      </c>
      <c r="H32" s="71">
        <f t="shared" si="26"/>
        <v>4432.9799999999996</v>
      </c>
      <c r="I32" s="71">
        <f>'[2]January 2022'!N32</f>
        <v>133.84</v>
      </c>
      <c r="J32" s="71">
        <v>0</v>
      </c>
      <c r="K32" s="71">
        <f>'[2]January 2022'!K32+'[2]February 2022'!J32</f>
        <v>8.43</v>
      </c>
      <c r="L32" s="71">
        <v>0</v>
      </c>
      <c r="M32" s="71">
        <f>'[2]January 2022'!M32+'[2]February 2022'!L32</f>
        <v>0</v>
      </c>
      <c r="N32" s="71">
        <f t="shared" si="27"/>
        <v>133.84</v>
      </c>
      <c r="O32" s="72">
        <f>'[2]January 2022'!T32</f>
        <v>271.04999999999995</v>
      </c>
      <c r="P32" s="71">
        <v>0</v>
      </c>
      <c r="Q32" s="71">
        <f>'[2]January 2022'!Q32+'[2]February 2022'!P32</f>
        <v>4.5</v>
      </c>
      <c r="R32" s="71">
        <v>0</v>
      </c>
      <c r="S32" s="71">
        <f>'[2]January 2022'!S32+'[2]February 2022'!R32</f>
        <v>0</v>
      </c>
      <c r="T32" s="72">
        <f t="shared" si="28"/>
        <v>271.04999999999995</v>
      </c>
      <c r="U32" s="72">
        <f t="shared" si="29"/>
        <v>4837.87</v>
      </c>
      <c r="V32" s="73"/>
      <c r="W32" s="73"/>
    </row>
    <row r="33" spans="1:120" s="78" customFormat="1" ht="61.5" customHeight="1">
      <c r="A33" s="75"/>
      <c r="B33" s="76" t="s">
        <v>81</v>
      </c>
      <c r="C33" s="77">
        <f>SUM(C29:C32)</f>
        <v>17758.93</v>
      </c>
      <c r="D33" s="77">
        <f t="shared" ref="D33:U33" si="30">SUM(D29:D32)</f>
        <v>73.23</v>
      </c>
      <c r="E33" s="77">
        <f t="shared" si="30"/>
        <v>321.29599999999999</v>
      </c>
      <c r="F33" s="77">
        <f t="shared" si="30"/>
        <v>0</v>
      </c>
      <c r="G33" s="77">
        <f t="shared" si="30"/>
        <v>0</v>
      </c>
      <c r="H33" s="77">
        <f t="shared" si="30"/>
        <v>17832.160000000003</v>
      </c>
      <c r="I33" s="77">
        <f t="shared" si="30"/>
        <v>193.09</v>
      </c>
      <c r="J33" s="77">
        <f t="shared" si="30"/>
        <v>7.8</v>
      </c>
      <c r="K33" s="77">
        <f t="shared" si="30"/>
        <v>68.75</v>
      </c>
      <c r="L33" s="77">
        <f t="shared" si="30"/>
        <v>0</v>
      </c>
      <c r="M33" s="77">
        <f t="shared" si="30"/>
        <v>0</v>
      </c>
      <c r="N33" s="77">
        <f t="shared" si="30"/>
        <v>200.89</v>
      </c>
      <c r="O33" s="77">
        <f t="shared" si="30"/>
        <v>537.82999999999993</v>
      </c>
      <c r="P33" s="77">
        <f t="shared" si="30"/>
        <v>0</v>
      </c>
      <c r="Q33" s="77">
        <f t="shared" si="30"/>
        <v>174.97</v>
      </c>
      <c r="R33" s="77">
        <f t="shared" si="30"/>
        <v>0</v>
      </c>
      <c r="S33" s="77">
        <f t="shared" si="30"/>
        <v>0</v>
      </c>
      <c r="T33" s="77">
        <f t="shared" si="30"/>
        <v>537.82999999999993</v>
      </c>
      <c r="U33" s="77">
        <f t="shared" si="30"/>
        <v>18570.88</v>
      </c>
      <c r="V33" s="162"/>
      <c r="W33" s="162"/>
    </row>
    <row r="34" spans="1:120" ht="42.75" customHeight="1">
      <c r="A34" s="69">
        <v>21</v>
      </c>
      <c r="B34" s="70" t="s">
        <v>43</v>
      </c>
      <c r="C34" s="71">
        <f>'[2]January 2022'!H34</f>
        <v>5850.3300000000008</v>
      </c>
      <c r="D34" s="71">
        <v>7.77</v>
      </c>
      <c r="E34" s="71">
        <f>'[2]January 2022'!E34+'[2]February 2022'!D34</f>
        <v>56.67</v>
      </c>
      <c r="F34" s="71">
        <v>0</v>
      </c>
      <c r="G34" s="71">
        <f>'[2]January 2022'!G34+'[2]February 2022'!F34</f>
        <v>0</v>
      </c>
      <c r="H34" s="71">
        <f t="shared" ref="H34:H37" si="31">C34+(D34-F34)</f>
        <v>5858.1000000000013</v>
      </c>
      <c r="I34" s="71">
        <f>'[2]January 2022'!N34</f>
        <v>0</v>
      </c>
      <c r="J34" s="71">
        <v>0</v>
      </c>
      <c r="K34" s="71">
        <f>'[2]January 2022'!K34+'[2]February 2022'!J34</f>
        <v>0</v>
      </c>
      <c r="L34" s="71">
        <v>0</v>
      </c>
      <c r="M34" s="71">
        <f>'[2]January 2022'!M34+'[2]February 2022'!L34</f>
        <v>0</v>
      </c>
      <c r="N34" s="71">
        <f t="shared" ref="N34:N37" si="32">I34+(J34-L34)</f>
        <v>0</v>
      </c>
      <c r="O34" s="72">
        <f>'[2]January 2022'!T34</f>
        <v>0</v>
      </c>
      <c r="P34" s="71">
        <v>0</v>
      </c>
      <c r="Q34" s="71">
        <f>'[2]January 2022'!Q34+'[2]February 2022'!P34</f>
        <v>0</v>
      </c>
      <c r="R34" s="71">
        <v>0</v>
      </c>
      <c r="S34" s="71">
        <f>'[2]January 2022'!S34+'[2]February 2022'!R34</f>
        <v>0</v>
      </c>
      <c r="T34" s="72">
        <f t="shared" ref="T34:T37" si="33">O34+(P34-R34)</f>
        <v>0</v>
      </c>
      <c r="U34" s="72">
        <f t="shared" ref="U34:U37" si="34">H34+N34+T34</f>
        <v>5858.1000000000013</v>
      </c>
      <c r="V34" s="79"/>
      <c r="W34" s="79"/>
    </row>
    <row r="35" spans="1:120" ht="42.75" customHeight="1">
      <c r="A35" s="69">
        <v>22</v>
      </c>
      <c r="B35" s="70" t="s">
        <v>44</v>
      </c>
      <c r="C35" s="71">
        <f>'[2]January 2022'!H35</f>
        <v>4589.625</v>
      </c>
      <c r="D35" s="71">
        <v>16.14</v>
      </c>
      <c r="E35" s="71">
        <f>'[2]January 2022'!E35+'[2]February 2022'!D35</f>
        <v>97.33</v>
      </c>
      <c r="F35" s="71">
        <v>0</v>
      </c>
      <c r="G35" s="71">
        <f>'[2]January 2022'!G35+'[2]February 2022'!F35</f>
        <v>0</v>
      </c>
      <c r="H35" s="71">
        <f t="shared" si="31"/>
        <v>4605.7650000000003</v>
      </c>
      <c r="I35" s="71">
        <f>'[2]January 2022'!N35</f>
        <v>0.1</v>
      </c>
      <c r="J35" s="71">
        <v>0</v>
      </c>
      <c r="K35" s="71">
        <f>'[2]January 2022'!K35+'[2]February 2022'!J35</f>
        <v>0.1</v>
      </c>
      <c r="L35" s="71">
        <v>0</v>
      </c>
      <c r="M35" s="71">
        <f>'[2]January 2022'!M35+'[2]February 2022'!L35</f>
        <v>0</v>
      </c>
      <c r="N35" s="71">
        <f t="shared" si="32"/>
        <v>0.1</v>
      </c>
      <c r="O35" s="72">
        <f>'[2]January 2022'!T35</f>
        <v>16.43</v>
      </c>
      <c r="P35" s="71">
        <v>0</v>
      </c>
      <c r="Q35" s="71">
        <f>'[2]January 2022'!Q35+'[2]February 2022'!P35</f>
        <v>0</v>
      </c>
      <c r="R35" s="71">
        <v>0</v>
      </c>
      <c r="S35" s="71">
        <f>'[2]January 2022'!S35+'[2]February 2022'!R35</f>
        <v>0</v>
      </c>
      <c r="T35" s="72">
        <f t="shared" si="33"/>
        <v>16.43</v>
      </c>
      <c r="U35" s="72">
        <f t="shared" si="34"/>
        <v>4622.295000000001</v>
      </c>
      <c r="V35" s="79"/>
      <c r="W35" s="79"/>
    </row>
    <row r="36" spans="1:120" ht="42.75" customHeight="1">
      <c r="A36" s="69">
        <v>23</v>
      </c>
      <c r="B36" s="70" t="s">
        <v>45</v>
      </c>
      <c r="C36" s="71">
        <f>'[2]January 2022'!H36</f>
        <v>19366.370000000003</v>
      </c>
      <c r="D36" s="71">
        <v>0.5</v>
      </c>
      <c r="E36" s="71">
        <f>'[2]January 2022'!E36+'[2]February 2022'!D36</f>
        <v>9.2700000000000014</v>
      </c>
      <c r="F36" s="71">
        <v>0</v>
      </c>
      <c r="G36" s="71">
        <f>'[2]January 2022'!G36+'[2]February 2022'!F36</f>
        <v>0</v>
      </c>
      <c r="H36" s="71">
        <f t="shared" si="31"/>
        <v>19366.870000000003</v>
      </c>
      <c r="I36" s="71">
        <f>'[2]January 2022'!N36</f>
        <v>8.5</v>
      </c>
      <c r="J36" s="71">
        <v>0</v>
      </c>
      <c r="K36" s="71">
        <f>'[2]January 2022'!K36+'[2]February 2022'!J36</f>
        <v>2.17</v>
      </c>
      <c r="L36" s="71">
        <v>0</v>
      </c>
      <c r="M36" s="71">
        <f>'[2]January 2022'!M36+'[2]February 2022'!L36</f>
        <v>0</v>
      </c>
      <c r="N36" s="71">
        <f t="shared" si="32"/>
        <v>8.5</v>
      </c>
      <c r="O36" s="72">
        <f>'[2]January 2022'!T36</f>
        <v>0</v>
      </c>
      <c r="P36" s="71">
        <v>0</v>
      </c>
      <c r="Q36" s="71">
        <f>'[2]January 2022'!Q36+'[2]February 2022'!P36</f>
        <v>0</v>
      </c>
      <c r="R36" s="71">
        <v>0</v>
      </c>
      <c r="S36" s="71">
        <f>'[2]January 2022'!S36+'[2]February 2022'!R36</f>
        <v>0</v>
      </c>
      <c r="T36" s="72">
        <f t="shared" si="33"/>
        <v>0</v>
      </c>
      <c r="U36" s="72">
        <f t="shared" si="34"/>
        <v>19375.370000000003</v>
      </c>
      <c r="V36" s="79"/>
      <c r="W36" s="79"/>
    </row>
    <row r="37" spans="1:120" ht="42.75" customHeight="1">
      <c r="A37" s="69">
        <v>24</v>
      </c>
      <c r="B37" s="70" t="s">
        <v>46</v>
      </c>
      <c r="C37" s="71">
        <f>'[2]January 2022'!H37</f>
        <v>6992.8999999999987</v>
      </c>
      <c r="D37" s="71">
        <f>0.03+6.87+7</f>
        <v>13.9</v>
      </c>
      <c r="E37" s="71">
        <f>'[2]January 2022'!E37+'[2]February 2022'!D37</f>
        <v>30.299999999999997</v>
      </c>
      <c r="F37" s="71">
        <v>0</v>
      </c>
      <c r="G37" s="71">
        <f>'[2]January 2022'!G37+'[2]February 2022'!F37</f>
        <v>0</v>
      </c>
      <c r="H37" s="71">
        <f t="shared" si="31"/>
        <v>7006.7999999999984</v>
      </c>
      <c r="I37" s="71">
        <f>'[2]January 2022'!N37</f>
        <v>0</v>
      </c>
      <c r="J37" s="71">
        <v>0</v>
      </c>
      <c r="K37" s="71">
        <f>'[2]January 2022'!K37+'[2]February 2022'!J37</f>
        <v>0</v>
      </c>
      <c r="L37" s="71">
        <v>0</v>
      </c>
      <c r="M37" s="71">
        <f>'[2]January 2022'!M37+'[2]February 2022'!L37</f>
        <v>0</v>
      </c>
      <c r="N37" s="71">
        <f t="shared" si="32"/>
        <v>0</v>
      </c>
      <c r="O37" s="72">
        <f>'[2]January 2022'!T37</f>
        <v>3.44</v>
      </c>
      <c r="P37" s="71">
        <v>0</v>
      </c>
      <c r="Q37" s="71">
        <f>'[2]January 2022'!Q37+'[2]February 2022'!P37</f>
        <v>3.44</v>
      </c>
      <c r="R37" s="71">
        <v>0.34</v>
      </c>
      <c r="S37" s="71">
        <f>'[2]January 2022'!S37+'[2]February 2022'!R37</f>
        <v>0.34</v>
      </c>
      <c r="T37" s="72">
        <f t="shared" si="33"/>
        <v>3.1</v>
      </c>
      <c r="U37" s="72">
        <f t="shared" si="34"/>
        <v>7009.8999999999987</v>
      </c>
      <c r="V37" s="158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120" s="78" customFormat="1" ht="42.75" customHeight="1">
      <c r="A38" s="153"/>
      <c r="B38" s="154" t="s">
        <v>47</v>
      </c>
      <c r="C38" s="155">
        <f>SUM(C34:C37)</f>
        <v>36799.225000000006</v>
      </c>
      <c r="D38" s="155">
        <f t="shared" ref="D38:U38" si="35">SUM(D34:D37)</f>
        <v>38.31</v>
      </c>
      <c r="E38" s="155">
        <f t="shared" si="35"/>
        <v>193.57</v>
      </c>
      <c r="F38" s="155">
        <f t="shared" si="35"/>
        <v>0</v>
      </c>
      <c r="G38" s="155">
        <f t="shared" si="35"/>
        <v>0</v>
      </c>
      <c r="H38" s="155">
        <f t="shared" si="35"/>
        <v>36837.535000000003</v>
      </c>
      <c r="I38" s="155">
        <f t="shared" si="35"/>
        <v>8.6</v>
      </c>
      <c r="J38" s="155">
        <f t="shared" si="35"/>
        <v>0</v>
      </c>
      <c r="K38" s="155">
        <f t="shared" si="35"/>
        <v>2.27</v>
      </c>
      <c r="L38" s="155">
        <f t="shared" si="35"/>
        <v>0</v>
      </c>
      <c r="M38" s="155">
        <f t="shared" si="35"/>
        <v>0</v>
      </c>
      <c r="N38" s="155">
        <f t="shared" si="35"/>
        <v>8.6</v>
      </c>
      <c r="O38" s="155">
        <f t="shared" si="35"/>
        <v>19.87</v>
      </c>
      <c r="P38" s="155">
        <f t="shared" si="35"/>
        <v>0</v>
      </c>
      <c r="Q38" s="155">
        <f t="shared" si="35"/>
        <v>3.44</v>
      </c>
      <c r="R38" s="155">
        <f t="shared" si="35"/>
        <v>0.34</v>
      </c>
      <c r="S38" s="155">
        <f t="shared" si="35"/>
        <v>0.34</v>
      </c>
      <c r="T38" s="155">
        <f t="shared" si="35"/>
        <v>19.53</v>
      </c>
      <c r="U38" s="155">
        <f t="shared" si="35"/>
        <v>36865.665000000008</v>
      </c>
      <c r="V38" s="156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</row>
    <row r="39" spans="1:120" s="149" customFormat="1" ht="42.75" customHeight="1">
      <c r="A39" s="153"/>
      <c r="B39" s="154" t="s">
        <v>48</v>
      </c>
      <c r="C39" s="155">
        <f>C38+C33+C28</f>
        <v>65999.493999999992</v>
      </c>
      <c r="D39" s="155">
        <f t="shared" ref="D39:U39" si="36">D38+D33+D28</f>
        <v>128.97</v>
      </c>
      <c r="E39" s="155">
        <f t="shared" si="36"/>
        <v>724.33100000000002</v>
      </c>
      <c r="F39" s="155">
        <f t="shared" si="36"/>
        <v>0</v>
      </c>
      <c r="G39" s="155">
        <f t="shared" si="36"/>
        <v>0</v>
      </c>
      <c r="H39" s="155">
        <f t="shared" si="36"/>
        <v>66128.463999999993</v>
      </c>
      <c r="I39" s="155">
        <f t="shared" si="36"/>
        <v>573.31499999999994</v>
      </c>
      <c r="J39" s="155">
        <f t="shared" si="36"/>
        <v>11.57</v>
      </c>
      <c r="K39" s="155">
        <f t="shared" si="36"/>
        <v>114.9</v>
      </c>
      <c r="L39" s="155">
        <f t="shared" si="36"/>
        <v>0</v>
      </c>
      <c r="M39" s="155">
        <f t="shared" si="36"/>
        <v>0</v>
      </c>
      <c r="N39" s="155">
        <f t="shared" si="36"/>
        <v>584.88499999999988</v>
      </c>
      <c r="O39" s="155">
        <f t="shared" si="36"/>
        <v>728.81999999999994</v>
      </c>
      <c r="P39" s="155">
        <f t="shared" si="36"/>
        <v>11.46</v>
      </c>
      <c r="Q39" s="155">
        <f t="shared" si="36"/>
        <v>286.02999999999997</v>
      </c>
      <c r="R39" s="155">
        <f t="shared" si="36"/>
        <v>0.34</v>
      </c>
      <c r="S39" s="155">
        <f t="shared" si="36"/>
        <v>0.34</v>
      </c>
      <c r="T39" s="155">
        <f t="shared" si="36"/>
        <v>739.93999999999994</v>
      </c>
      <c r="U39" s="155">
        <f t="shared" si="36"/>
        <v>67453.289000000004</v>
      </c>
      <c r="V39" s="156"/>
      <c r="W39" s="156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42.75" customHeight="1">
      <c r="A40" s="69">
        <v>25</v>
      </c>
      <c r="B40" s="70" t="s">
        <v>49</v>
      </c>
      <c r="C40" s="71">
        <f>'[2]January 2022'!H40</f>
        <v>13752.688000000002</v>
      </c>
      <c r="D40" s="71">
        <v>7.35</v>
      </c>
      <c r="E40" s="71">
        <f>'[2]January 2022'!E40+'[2]February 2022'!D40</f>
        <v>106.61299999999999</v>
      </c>
      <c r="F40" s="71">
        <v>0</v>
      </c>
      <c r="G40" s="71">
        <f>'[2]January 2022'!G40+'[2]February 2022'!F40</f>
        <v>0</v>
      </c>
      <c r="H40" s="71">
        <f t="shared" ref="H40:H43" si="37">C40+(D40-F40)</f>
        <v>13760.038000000002</v>
      </c>
      <c r="I40" s="71">
        <f>'[2]January 2022'!N40</f>
        <v>0</v>
      </c>
      <c r="J40" s="71">
        <v>0</v>
      </c>
      <c r="K40" s="71">
        <f>'[2]January 2022'!K40+'[2]February 2022'!J40</f>
        <v>0</v>
      </c>
      <c r="L40" s="71">
        <v>0</v>
      </c>
      <c r="M40" s="71">
        <f>'[2]January 2022'!M40+'[2]February 2022'!L40</f>
        <v>0</v>
      </c>
      <c r="N40" s="71">
        <f t="shared" ref="N40:N43" si="38">I40+(J40-L40)</f>
        <v>0</v>
      </c>
      <c r="O40" s="72">
        <f>'[2]January 2022'!T40</f>
        <v>0</v>
      </c>
      <c r="P40" s="71">
        <v>0</v>
      </c>
      <c r="Q40" s="71">
        <f>'[2]January 2022'!Q40+'[2]February 2022'!P40</f>
        <v>0</v>
      </c>
      <c r="R40" s="71">
        <v>0</v>
      </c>
      <c r="S40" s="71">
        <f>'[2]January 2022'!S40+'[2]February 2022'!R40</f>
        <v>0</v>
      </c>
      <c r="T40" s="72">
        <f t="shared" ref="T40:T43" si="39">O40+(P40-R40)</f>
        <v>0</v>
      </c>
      <c r="U40" s="72">
        <f t="shared" ref="U40:U43" si="40">H40+N40+T40</f>
        <v>13760.038000000002</v>
      </c>
      <c r="V40" s="160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</row>
    <row r="41" spans="1:120" ht="42.75" customHeight="1">
      <c r="A41" s="69">
        <v>26</v>
      </c>
      <c r="B41" s="70" t="s">
        <v>50</v>
      </c>
      <c r="C41" s="71">
        <f>'[2]January 2022'!H41</f>
        <v>9884.3859999999913</v>
      </c>
      <c r="D41" s="71">
        <v>8.27</v>
      </c>
      <c r="E41" s="71">
        <f>'[2]January 2022'!E41+'[2]February 2022'!D41</f>
        <v>243.44500000000002</v>
      </c>
      <c r="F41" s="71">
        <v>0</v>
      </c>
      <c r="G41" s="71">
        <f>'[2]January 2022'!G41+'[2]February 2022'!F41</f>
        <v>0</v>
      </c>
      <c r="H41" s="71">
        <f t="shared" si="37"/>
        <v>9892.6559999999918</v>
      </c>
      <c r="I41" s="71">
        <f>'[2]January 2022'!N41</f>
        <v>0</v>
      </c>
      <c r="J41" s="71">
        <v>0</v>
      </c>
      <c r="K41" s="71">
        <f>'[2]January 2022'!K41+'[2]February 2022'!J41</f>
        <v>0</v>
      </c>
      <c r="L41" s="71">
        <v>0</v>
      </c>
      <c r="M41" s="71">
        <f>'[2]January 2022'!M41+'[2]February 2022'!L41</f>
        <v>0</v>
      </c>
      <c r="N41" s="71">
        <f t="shared" si="38"/>
        <v>0</v>
      </c>
      <c r="O41" s="72">
        <f>'[2]January 2022'!T41</f>
        <v>0</v>
      </c>
      <c r="P41" s="71">
        <v>0</v>
      </c>
      <c r="Q41" s="71">
        <f>'[2]January 2022'!Q41+'[2]February 2022'!P41</f>
        <v>0</v>
      </c>
      <c r="R41" s="71">
        <v>0</v>
      </c>
      <c r="S41" s="71">
        <f>'[2]January 2022'!S41+'[2]February 2022'!R41</f>
        <v>0</v>
      </c>
      <c r="T41" s="72">
        <f t="shared" si="39"/>
        <v>0</v>
      </c>
      <c r="U41" s="72">
        <f t="shared" si="40"/>
        <v>9892.6559999999918</v>
      </c>
      <c r="V41" s="160"/>
      <c r="W41" s="160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42.75" customHeight="1">
      <c r="A42" s="69">
        <v>27</v>
      </c>
      <c r="B42" s="70" t="s">
        <v>51</v>
      </c>
      <c r="C42" s="71">
        <f>'[2]January 2022'!H42</f>
        <v>23639.493999999999</v>
      </c>
      <c r="D42" s="71">
        <v>28.81</v>
      </c>
      <c r="E42" s="71">
        <f>'[2]January 2022'!E42+'[2]February 2022'!D42</f>
        <v>158.39599999999999</v>
      </c>
      <c r="F42" s="71">
        <v>0</v>
      </c>
      <c r="G42" s="71">
        <f>'[2]January 2022'!G42+'[2]February 2022'!F42</f>
        <v>0</v>
      </c>
      <c r="H42" s="71">
        <f t="shared" si="37"/>
        <v>23668.304</v>
      </c>
      <c r="I42" s="71">
        <f>'[2]January 2022'!N42</f>
        <v>0</v>
      </c>
      <c r="J42" s="71">
        <v>0</v>
      </c>
      <c r="K42" s="71">
        <f>'[2]January 2022'!K42+'[2]February 2022'!J42</f>
        <v>0</v>
      </c>
      <c r="L42" s="71">
        <v>0</v>
      </c>
      <c r="M42" s="71">
        <f>'[2]January 2022'!M42+'[2]February 2022'!L42</f>
        <v>0</v>
      </c>
      <c r="N42" s="71">
        <f t="shared" si="38"/>
        <v>0</v>
      </c>
      <c r="O42" s="72">
        <f>'[2]January 2022'!T42</f>
        <v>0</v>
      </c>
      <c r="P42" s="71">
        <v>0</v>
      </c>
      <c r="Q42" s="71">
        <f>'[2]January 2022'!Q42+'[2]February 2022'!P42</f>
        <v>0</v>
      </c>
      <c r="R42" s="71">
        <v>0</v>
      </c>
      <c r="S42" s="71">
        <f>'[2]January 2022'!S42+'[2]February 2022'!R42</f>
        <v>0</v>
      </c>
      <c r="T42" s="72">
        <f t="shared" si="39"/>
        <v>0</v>
      </c>
      <c r="U42" s="72">
        <f t="shared" si="40"/>
        <v>23668.304</v>
      </c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42.75" customHeight="1">
      <c r="A43" s="69">
        <v>28</v>
      </c>
      <c r="B43" s="70" t="s">
        <v>52</v>
      </c>
      <c r="C43" s="71">
        <f>'[2]January 2022'!H43</f>
        <v>2069.3629999999998</v>
      </c>
      <c r="D43" s="71">
        <v>7.76</v>
      </c>
      <c r="E43" s="71">
        <f>'[2]January 2022'!E43+'[2]February 2022'!D43</f>
        <v>92.865000000000009</v>
      </c>
      <c r="F43" s="71">
        <v>0</v>
      </c>
      <c r="G43" s="71">
        <f>'[2]January 2022'!G43+'[2]February 2022'!F43</f>
        <v>0</v>
      </c>
      <c r="H43" s="71">
        <f t="shared" si="37"/>
        <v>2077.123</v>
      </c>
      <c r="I43" s="71">
        <f>'[2]January 2022'!N43</f>
        <v>0</v>
      </c>
      <c r="J43" s="71">
        <v>0</v>
      </c>
      <c r="K43" s="71">
        <f>'[2]January 2022'!K43+'[2]February 2022'!J43</f>
        <v>0</v>
      </c>
      <c r="L43" s="71">
        <v>0</v>
      </c>
      <c r="M43" s="71">
        <f>'[2]January 2022'!M43+'[2]February 2022'!L43</f>
        <v>0</v>
      </c>
      <c r="N43" s="71">
        <f t="shared" si="38"/>
        <v>0</v>
      </c>
      <c r="O43" s="72">
        <f>'[2]January 2022'!T43</f>
        <v>0</v>
      </c>
      <c r="P43" s="71">
        <v>0</v>
      </c>
      <c r="Q43" s="71">
        <f>'[2]January 2022'!Q43+'[2]February 2022'!P43</f>
        <v>0</v>
      </c>
      <c r="R43" s="71">
        <v>0</v>
      </c>
      <c r="S43" s="71">
        <f>'[2]January 2022'!S43+'[2]February 2022'!R43</f>
        <v>0</v>
      </c>
      <c r="T43" s="72">
        <f t="shared" si="39"/>
        <v>0</v>
      </c>
      <c r="U43" s="72">
        <f t="shared" si="40"/>
        <v>2077.123</v>
      </c>
      <c r="V43" s="160"/>
      <c r="W43" s="16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120" s="78" customFormat="1" ht="42.75" customHeight="1">
      <c r="A44" s="75"/>
      <c r="B44" s="76" t="s">
        <v>53</v>
      </c>
      <c r="C44" s="77">
        <f>SUM(C40:C43)</f>
        <v>49345.93099999999</v>
      </c>
      <c r="D44" s="77">
        <f t="shared" ref="D44:U44" si="41">SUM(D40:D43)</f>
        <v>52.19</v>
      </c>
      <c r="E44" s="77">
        <f t="shared" si="41"/>
        <v>601.31899999999996</v>
      </c>
      <c r="F44" s="77">
        <f t="shared" si="41"/>
        <v>0</v>
      </c>
      <c r="G44" s="77">
        <f t="shared" si="41"/>
        <v>0</v>
      </c>
      <c r="H44" s="77">
        <f t="shared" si="41"/>
        <v>49398.120999999992</v>
      </c>
      <c r="I44" s="77">
        <f t="shared" si="41"/>
        <v>0</v>
      </c>
      <c r="J44" s="77">
        <f t="shared" si="41"/>
        <v>0</v>
      </c>
      <c r="K44" s="77">
        <f t="shared" si="41"/>
        <v>0</v>
      </c>
      <c r="L44" s="77">
        <f t="shared" si="41"/>
        <v>0</v>
      </c>
      <c r="M44" s="77">
        <f t="shared" si="41"/>
        <v>0</v>
      </c>
      <c r="N44" s="77">
        <f t="shared" si="41"/>
        <v>0</v>
      </c>
      <c r="O44" s="77">
        <f t="shared" si="41"/>
        <v>0</v>
      </c>
      <c r="P44" s="77">
        <f t="shared" si="41"/>
        <v>0</v>
      </c>
      <c r="Q44" s="77">
        <f t="shared" si="41"/>
        <v>0</v>
      </c>
      <c r="R44" s="77">
        <f t="shared" si="41"/>
        <v>0</v>
      </c>
      <c r="S44" s="77">
        <f t="shared" si="41"/>
        <v>0</v>
      </c>
      <c r="T44" s="77">
        <f t="shared" si="41"/>
        <v>0</v>
      </c>
      <c r="U44" s="77">
        <f t="shared" si="41"/>
        <v>49398.120999999992</v>
      </c>
      <c r="V44" s="15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</row>
    <row r="45" spans="1:120" ht="42.75" customHeight="1">
      <c r="A45" s="69">
        <v>29</v>
      </c>
      <c r="B45" s="70" t="s">
        <v>54</v>
      </c>
      <c r="C45" s="71">
        <f>'[2]January 2022'!H45</f>
        <v>14086.099999999999</v>
      </c>
      <c r="D45" s="71">
        <v>16.45</v>
      </c>
      <c r="E45" s="71">
        <f>'[2]January 2022'!E45+'[2]February 2022'!D45</f>
        <v>126.35000000000001</v>
      </c>
      <c r="F45" s="71">
        <v>0</v>
      </c>
      <c r="G45" s="71">
        <f>'[2]January 2022'!G45+'[2]February 2022'!F45</f>
        <v>43.16</v>
      </c>
      <c r="H45" s="71">
        <f t="shared" ref="H45:H48" si="42">C45+(D45-F45)</f>
        <v>14102.55</v>
      </c>
      <c r="I45" s="71">
        <f>'[2]January 2022'!N45</f>
        <v>3.5700000000000003</v>
      </c>
      <c r="J45" s="71">
        <v>1.53</v>
      </c>
      <c r="K45" s="71">
        <f>'[2]January 2022'!K45+'[2]February 2022'!J45</f>
        <v>4.59</v>
      </c>
      <c r="L45" s="71">
        <v>0</v>
      </c>
      <c r="M45" s="71">
        <f>'[2]January 2022'!M45+'[2]February 2022'!L45</f>
        <v>0</v>
      </c>
      <c r="N45" s="71">
        <f t="shared" ref="N45:N48" si="43">I45+(J45-L45)</f>
        <v>5.1000000000000005</v>
      </c>
      <c r="O45" s="72">
        <f>'[2]January 2022'!T45</f>
        <v>5.75</v>
      </c>
      <c r="P45" s="71">
        <f>4.42+1.81</f>
        <v>6.23</v>
      </c>
      <c r="Q45" s="71">
        <f>'[2]January 2022'!Q45+'[2]February 2022'!P45</f>
        <v>11.98</v>
      </c>
      <c r="R45" s="71">
        <v>0</v>
      </c>
      <c r="S45" s="71">
        <f>'[2]January 2022'!S45+'[2]February 2022'!R45</f>
        <v>0</v>
      </c>
      <c r="T45" s="72">
        <f t="shared" ref="T45:T48" si="44">O45+(P45-R45)</f>
        <v>11.98</v>
      </c>
      <c r="U45" s="72">
        <f t="shared" ref="U45:U48" si="45">H45+N45+T45</f>
        <v>14119.63</v>
      </c>
      <c r="V45" s="160"/>
      <c r="W45" s="16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</row>
    <row r="46" spans="1:120" ht="42.75" customHeight="1">
      <c r="A46" s="69">
        <v>30</v>
      </c>
      <c r="B46" s="70" t="s">
        <v>55</v>
      </c>
      <c r="C46" s="71">
        <f>'[2]January 2022'!H46</f>
        <v>7226.55</v>
      </c>
      <c r="D46" s="71">
        <v>13.15</v>
      </c>
      <c r="E46" s="71">
        <f>'[2]January 2022'!E46+'[2]February 2022'!D46</f>
        <v>119.74000000000001</v>
      </c>
      <c r="F46" s="71">
        <v>0</v>
      </c>
      <c r="G46" s="71">
        <f>'[2]January 2022'!G46+'[2]February 2022'!F46</f>
        <v>0</v>
      </c>
      <c r="H46" s="71">
        <f t="shared" si="42"/>
        <v>7239.7</v>
      </c>
      <c r="I46" s="71">
        <f>'[2]January 2022'!N46</f>
        <v>0</v>
      </c>
      <c r="J46" s="71">
        <v>0</v>
      </c>
      <c r="K46" s="71">
        <f>'[2]January 2022'!K46+'[2]February 2022'!J46</f>
        <v>0</v>
      </c>
      <c r="L46" s="71">
        <v>0</v>
      </c>
      <c r="M46" s="71">
        <f>'[2]January 2022'!M46+'[2]February 2022'!L46</f>
        <v>0</v>
      </c>
      <c r="N46" s="71">
        <f t="shared" si="43"/>
        <v>0</v>
      </c>
      <c r="O46" s="72">
        <f>'[2]January 2022'!T46</f>
        <v>3.9</v>
      </c>
      <c r="P46" s="71">
        <v>2</v>
      </c>
      <c r="Q46" s="71">
        <f>'[2]January 2022'!Q46+'[2]February 2022'!P46</f>
        <v>5.9</v>
      </c>
      <c r="R46" s="71">
        <v>0</v>
      </c>
      <c r="S46" s="71">
        <f>'[2]January 2022'!S46+'[2]February 2022'!R46</f>
        <v>0</v>
      </c>
      <c r="T46" s="72">
        <f t="shared" si="44"/>
        <v>5.9</v>
      </c>
      <c r="U46" s="72">
        <f t="shared" si="45"/>
        <v>7245.5999999999995</v>
      </c>
      <c r="V46" s="160"/>
      <c r="W46" s="160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ht="42.75" customHeight="1">
      <c r="A47" s="69">
        <v>31</v>
      </c>
      <c r="B47" s="70" t="s">
        <v>56</v>
      </c>
      <c r="C47" s="71">
        <f>'[2]January 2022'!H47</f>
        <v>12266.040000000003</v>
      </c>
      <c r="D47" s="71">
        <v>17.13</v>
      </c>
      <c r="E47" s="71">
        <f>'[2]January 2022'!E47+'[2]February 2022'!D47</f>
        <v>82.36999999999999</v>
      </c>
      <c r="F47" s="71">
        <v>0</v>
      </c>
      <c r="G47" s="71">
        <f>'[2]January 2022'!G47+'[2]February 2022'!F47</f>
        <v>0</v>
      </c>
      <c r="H47" s="71">
        <f t="shared" si="42"/>
        <v>12283.170000000002</v>
      </c>
      <c r="I47" s="71">
        <f>'[2]January 2022'!N47</f>
        <v>1.2999999999999998</v>
      </c>
      <c r="J47" s="71">
        <v>0</v>
      </c>
      <c r="K47" s="71">
        <f>'[2]January 2022'!K47+'[2]February 2022'!J47</f>
        <v>0</v>
      </c>
      <c r="L47" s="71">
        <v>0</v>
      </c>
      <c r="M47" s="71">
        <f>'[2]January 2022'!M47+'[2]February 2022'!L47</f>
        <v>0</v>
      </c>
      <c r="N47" s="71">
        <f t="shared" si="43"/>
        <v>1.2999999999999998</v>
      </c>
      <c r="O47" s="72">
        <f>'[2]January 2022'!T47</f>
        <v>66.460000000000008</v>
      </c>
      <c r="P47" s="71">
        <v>9.91</v>
      </c>
      <c r="Q47" s="71">
        <f>'[2]January 2022'!Q47+'[2]February 2022'!P47</f>
        <v>29.82</v>
      </c>
      <c r="R47" s="71">
        <v>0</v>
      </c>
      <c r="S47" s="71">
        <f>'[2]January 2022'!S47+'[2]February 2022'!R47</f>
        <v>0</v>
      </c>
      <c r="T47" s="72">
        <f t="shared" si="44"/>
        <v>76.37</v>
      </c>
      <c r="U47" s="72">
        <f t="shared" si="45"/>
        <v>12360.840000000002</v>
      </c>
      <c r="V47" s="160"/>
      <c r="W47" s="160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1:120" ht="42.75" customHeight="1">
      <c r="A48" s="69">
        <v>32</v>
      </c>
      <c r="B48" s="70" t="s">
        <v>57</v>
      </c>
      <c r="C48" s="71">
        <f>'[2]January 2022'!H48</f>
        <v>11087.012000000008</v>
      </c>
      <c r="D48" s="71">
        <v>0.6</v>
      </c>
      <c r="E48" s="71">
        <f>'[2]January 2022'!E48+'[2]February 2022'!D48</f>
        <v>38.224999999999994</v>
      </c>
      <c r="F48" s="71">
        <v>0</v>
      </c>
      <c r="G48" s="71">
        <f>'[2]January 2022'!G48+'[2]February 2022'!F48</f>
        <v>0</v>
      </c>
      <c r="H48" s="71">
        <f t="shared" si="42"/>
        <v>11087.612000000008</v>
      </c>
      <c r="I48" s="71">
        <f>'[2]January 2022'!N48</f>
        <v>0</v>
      </c>
      <c r="J48" s="71">
        <v>0</v>
      </c>
      <c r="K48" s="71">
        <f>'[2]January 2022'!K48+'[2]February 2022'!J48</f>
        <v>0</v>
      </c>
      <c r="L48" s="71">
        <v>0</v>
      </c>
      <c r="M48" s="71">
        <f>'[2]January 2022'!M48+'[2]February 2022'!L48</f>
        <v>0</v>
      </c>
      <c r="N48" s="71">
        <f t="shared" si="43"/>
        <v>0</v>
      </c>
      <c r="O48" s="72">
        <f>'[2]January 2022'!T48</f>
        <v>15</v>
      </c>
      <c r="P48" s="71">
        <v>7.5</v>
      </c>
      <c r="Q48" s="71">
        <f>'[2]January 2022'!Q48+'[2]February 2022'!P48</f>
        <v>22.5</v>
      </c>
      <c r="R48" s="71">
        <v>0</v>
      </c>
      <c r="S48" s="71">
        <f>'[2]January 2022'!S48+'[2]February 2022'!R48</f>
        <v>0</v>
      </c>
      <c r="T48" s="72">
        <f t="shared" si="44"/>
        <v>22.5</v>
      </c>
      <c r="U48" s="72">
        <f t="shared" si="45"/>
        <v>11110.112000000008</v>
      </c>
      <c r="V48" s="160"/>
      <c r="W48" s="160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</row>
    <row r="49" spans="1:120" s="78" customFormat="1" ht="66" customHeight="1">
      <c r="A49" s="153"/>
      <c r="B49" s="154" t="s">
        <v>58</v>
      </c>
      <c r="C49" s="155">
        <f>SUM(C45:C48)</f>
        <v>44665.702000000012</v>
      </c>
      <c r="D49" s="155">
        <f t="shared" ref="D49:U49" si="46">SUM(D45:D48)</f>
        <v>47.330000000000005</v>
      </c>
      <c r="E49" s="155">
        <f t="shared" si="46"/>
        <v>366.68500000000006</v>
      </c>
      <c r="F49" s="155">
        <f t="shared" si="46"/>
        <v>0</v>
      </c>
      <c r="G49" s="155">
        <f t="shared" si="46"/>
        <v>43.16</v>
      </c>
      <c r="H49" s="155">
        <f t="shared" si="46"/>
        <v>44713.032000000007</v>
      </c>
      <c r="I49" s="155">
        <f t="shared" si="46"/>
        <v>4.87</v>
      </c>
      <c r="J49" s="155">
        <f t="shared" si="46"/>
        <v>1.53</v>
      </c>
      <c r="K49" s="155">
        <f t="shared" si="46"/>
        <v>4.59</v>
      </c>
      <c r="L49" s="155">
        <f t="shared" si="46"/>
        <v>0</v>
      </c>
      <c r="M49" s="155">
        <f t="shared" si="46"/>
        <v>0</v>
      </c>
      <c r="N49" s="155">
        <f t="shared" si="46"/>
        <v>6.4</v>
      </c>
      <c r="O49" s="155">
        <f t="shared" si="46"/>
        <v>91.110000000000014</v>
      </c>
      <c r="P49" s="155">
        <f t="shared" si="46"/>
        <v>25.64</v>
      </c>
      <c r="Q49" s="155">
        <f t="shared" si="46"/>
        <v>70.2</v>
      </c>
      <c r="R49" s="155">
        <f t="shared" si="46"/>
        <v>0</v>
      </c>
      <c r="S49" s="155">
        <f t="shared" si="46"/>
        <v>0</v>
      </c>
      <c r="T49" s="155">
        <f t="shared" si="46"/>
        <v>116.75</v>
      </c>
      <c r="U49" s="155">
        <f t="shared" si="46"/>
        <v>44836.182000000008</v>
      </c>
      <c r="V49" s="156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49" customFormat="1" ht="42.75" customHeight="1">
      <c r="A50" s="153"/>
      <c r="B50" s="154" t="s">
        <v>59</v>
      </c>
      <c r="C50" s="155">
        <f>C49+C44</f>
        <v>94011.633000000002</v>
      </c>
      <c r="D50" s="155">
        <f t="shared" ref="D50:U50" si="47">D49+D44</f>
        <v>99.52000000000001</v>
      </c>
      <c r="E50" s="155">
        <f t="shared" si="47"/>
        <v>968.00400000000002</v>
      </c>
      <c r="F50" s="155">
        <f t="shared" si="47"/>
        <v>0</v>
      </c>
      <c r="G50" s="155">
        <f t="shared" si="47"/>
        <v>43.16</v>
      </c>
      <c r="H50" s="155">
        <f t="shared" si="47"/>
        <v>94111.152999999991</v>
      </c>
      <c r="I50" s="155">
        <f t="shared" si="47"/>
        <v>4.87</v>
      </c>
      <c r="J50" s="155">
        <f t="shared" si="47"/>
        <v>1.53</v>
      </c>
      <c r="K50" s="155">
        <f t="shared" si="47"/>
        <v>4.59</v>
      </c>
      <c r="L50" s="155">
        <f t="shared" si="47"/>
        <v>0</v>
      </c>
      <c r="M50" s="155">
        <f t="shared" si="47"/>
        <v>0</v>
      </c>
      <c r="N50" s="155">
        <f t="shared" si="47"/>
        <v>6.4</v>
      </c>
      <c r="O50" s="155">
        <f t="shared" si="47"/>
        <v>91.110000000000014</v>
      </c>
      <c r="P50" s="155">
        <f t="shared" si="47"/>
        <v>25.64</v>
      </c>
      <c r="Q50" s="155">
        <f t="shared" si="47"/>
        <v>70.2</v>
      </c>
      <c r="R50" s="155">
        <f t="shared" si="47"/>
        <v>0</v>
      </c>
      <c r="S50" s="155">
        <f t="shared" si="47"/>
        <v>0</v>
      </c>
      <c r="T50" s="155">
        <f t="shared" si="47"/>
        <v>116.75</v>
      </c>
      <c r="U50" s="155">
        <f t="shared" si="47"/>
        <v>94234.303</v>
      </c>
      <c r="V50" s="156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78" customFormat="1" ht="42.75" customHeight="1">
      <c r="A51" s="75"/>
      <c r="B51" s="76" t="s">
        <v>60</v>
      </c>
      <c r="C51" s="77">
        <f>C50+C39+C25</f>
        <v>172354.91999999998</v>
      </c>
      <c r="D51" s="77">
        <f t="shared" ref="D51:U51" si="48">D50+D39+D25</f>
        <v>237.44</v>
      </c>
      <c r="E51" s="77">
        <f t="shared" si="48"/>
        <v>1770.0119999999999</v>
      </c>
      <c r="F51" s="77">
        <f t="shared" si="48"/>
        <v>260.90999999999997</v>
      </c>
      <c r="G51" s="77">
        <f t="shared" si="48"/>
        <v>1055.6399999999999</v>
      </c>
      <c r="H51" s="77">
        <f t="shared" si="48"/>
        <v>172331.44999999995</v>
      </c>
      <c r="I51" s="77">
        <f t="shared" si="48"/>
        <v>2070.1660000000002</v>
      </c>
      <c r="J51" s="77">
        <f t="shared" si="48"/>
        <v>16.175000000000001</v>
      </c>
      <c r="K51" s="77">
        <f t="shared" si="48"/>
        <v>214.70400000000001</v>
      </c>
      <c r="L51" s="77">
        <f t="shared" si="48"/>
        <v>0</v>
      </c>
      <c r="M51" s="77">
        <f t="shared" si="48"/>
        <v>16.829999999999998</v>
      </c>
      <c r="N51" s="77">
        <f t="shared" si="48"/>
        <v>2086.3410000000003</v>
      </c>
      <c r="O51" s="77">
        <f t="shared" si="48"/>
        <v>4419.634</v>
      </c>
      <c r="P51" s="77">
        <f t="shared" si="48"/>
        <v>225.70999999999998</v>
      </c>
      <c r="Q51" s="77">
        <f t="shared" si="48"/>
        <v>1342.8120000000001</v>
      </c>
      <c r="R51" s="77">
        <f t="shared" si="48"/>
        <v>0.34</v>
      </c>
      <c r="S51" s="77">
        <f t="shared" si="48"/>
        <v>142.54999999999998</v>
      </c>
      <c r="T51" s="77">
        <f t="shared" si="48"/>
        <v>4645.0039999999999</v>
      </c>
      <c r="U51" s="77">
        <f t="shared" si="48"/>
        <v>179062.79499999998</v>
      </c>
      <c r="V51" s="162"/>
      <c r="W51" s="162"/>
    </row>
    <row r="52" spans="1:120" s="84" customFormat="1" ht="42.75" hidden="1" customHeight="1">
      <c r="A52" s="80"/>
      <c r="B52" s="81"/>
      <c r="C52" s="82"/>
      <c r="D52" s="82"/>
      <c r="E52" s="71">
        <f>'December 2021'!E52+'February 2022'!D52</f>
        <v>0</v>
      </c>
      <c r="F52" s="82"/>
      <c r="G52" s="71">
        <f>'December 2021'!G52+'February 2022'!F52</f>
        <v>0</v>
      </c>
      <c r="H52" s="82"/>
      <c r="I52" s="82"/>
      <c r="J52" s="82"/>
      <c r="K52" s="71">
        <f>'December 2021'!K52+'February 2022'!J52</f>
        <v>0</v>
      </c>
      <c r="L52" s="82"/>
      <c r="M52" s="71">
        <f>'December 2021'!M52+'February 2022'!L52</f>
        <v>0</v>
      </c>
      <c r="N52" s="82"/>
      <c r="O52" s="82"/>
      <c r="P52" s="82"/>
      <c r="Q52" s="71">
        <f>'December 2021'!Q52+'February 2022'!P52</f>
        <v>0</v>
      </c>
      <c r="R52" s="82"/>
      <c r="S52" s="82"/>
      <c r="T52" s="82"/>
      <c r="U52" s="82"/>
      <c r="V52" s="82"/>
      <c r="W52" s="82"/>
    </row>
    <row r="53" spans="1:120" s="84" customFormat="1" hidden="1">
      <c r="A53" s="80"/>
      <c r="B53" s="81"/>
      <c r="C53" s="82"/>
      <c r="D53" s="82"/>
      <c r="E53" s="71">
        <f>'December 2021'!E53+'February 2022'!D53</f>
        <v>0</v>
      </c>
      <c r="F53" s="82"/>
      <c r="G53" s="71">
        <f>'December 2021'!G53+'February 2022'!F53</f>
        <v>0</v>
      </c>
      <c r="H53" s="82"/>
      <c r="I53" s="85"/>
      <c r="J53" s="82"/>
      <c r="K53" s="71">
        <f>'December 2021'!K53+'February 2022'!J53</f>
        <v>0</v>
      </c>
      <c r="L53" s="82"/>
      <c r="M53" s="71">
        <f>'December 2021'!M53+'February 2022'!L53</f>
        <v>0</v>
      </c>
      <c r="N53" s="82"/>
      <c r="O53" s="82"/>
      <c r="P53" s="85"/>
      <c r="Q53" s="71">
        <f>'December 2021'!Q53+'February 2022'!P53</f>
        <v>0</v>
      </c>
      <c r="R53" s="82"/>
      <c r="S53" s="85"/>
      <c r="T53" s="86"/>
      <c r="U53" s="82"/>
      <c r="V53" s="82"/>
      <c r="W53" s="82"/>
    </row>
    <row r="54" spans="1:120" s="84" customFormat="1">
      <c r="A54" s="80"/>
      <c r="B54" s="8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82"/>
      <c r="W54" s="82"/>
    </row>
    <row r="55" spans="1:120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120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62">
        <f>D51+J51+P51-F51-L51-R51</f>
        <v>218.07500000000002</v>
      </c>
      <c r="I56" s="162"/>
      <c r="J56" s="162"/>
      <c r="K56" s="162"/>
      <c r="L56" s="162"/>
      <c r="M56" s="162"/>
      <c r="N56" s="162"/>
      <c r="O56" s="90"/>
      <c r="P56" s="162"/>
      <c r="Q56" s="162"/>
      <c r="R56" s="162"/>
      <c r="S56" s="162"/>
      <c r="T56" s="162"/>
      <c r="U56" s="163"/>
      <c r="V56" s="163"/>
      <c r="W56" s="163"/>
    </row>
    <row r="57" spans="1:120" s="78" customFormat="1" ht="66" customHeight="1">
      <c r="A57" s="87"/>
      <c r="B57" s="88"/>
      <c r="C57" s="162"/>
      <c r="D57" s="184" t="s">
        <v>62</v>
      </c>
      <c r="E57" s="184"/>
      <c r="F57" s="184"/>
      <c r="G57" s="184"/>
      <c r="H57" s="162">
        <f>E51+K51+Q51-G51-M51-S51</f>
        <v>2112.5080000000003</v>
      </c>
      <c r="I57" s="162"/>
      <c r="J57" s="162"/>
      <c r="K57" s="162"/>
      <c r="L57" s="162"/>
      <c r="M57" s="162"/>
      <c r="N57" s="162"/>
      <c r="O57" s="90"/>
      <c r="P57" s="162"/>
      <c r="Q57" s="162"/>
      <c r="R57" s="162"/>
      <c r="S57" s="162"/>
      <c r="T57" s="162"/>
      <c r="U57" s="163"/>
      <c r="V57" s="163"/>
      <c r="W57" s="163"/>
    </row>
    <row r="58" spans="1:120" ht="54" customHeight="1">
      <c r="C58" s="89"/>
      <c r="D58" s="184" t="s">
        <v>63</v>
      </c>
      <c r="E58" s="184"/>
      <c r="F58" s="184"/>
      <c r="G58" s="184"/>
      <c r="H58" s="162">
        <f>H51+N51+T51</f>
        <v>179062.79499999995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120" ht="42.75" customHeight="1">
      <c r="C59" s="163"/>
      <c r="D59" s="163"/>
      <c r="E59" s="46"/>
      <c r="H59" s="92"/>
      <c r="J59" s="94">
        <f>'july 2021'!H58+'February 2022'!H56</f>
        <v>177892.55299999999</v>
      </c>
      <c r="K59" s="92"/>
      <c r="L59" s="94" t="e">
        <f>#REF!+'February 2022'!H56</f>
        <v>#REF!</v>
      </c>
      <c r="M59" s="92"/>
      <c r="O59" s="73"/>
    </row>
    <row r="60" spans="1:120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#REF!+'February 2022'!H56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120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2021'!H58+'February 2022'!H56</f>
        <v>177055.71800000002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120" s="78" customFormat="1">
      <c r="B62" s="88"/>
      <c r="F62" s="98"/>
      <c r="I62" s="96"/>
      <c r="J62" s="98"/>
      <c r="Q62" s="163"/>
      <c r="R62" s="163"/>
      <c r="S62" s="63"/>
      <c r="T62" s="163"/>
      <c r="U62" s="163"/>
      <c r="V62" s="163"/>
      <c r="W62" s="163"/>
    </row>
    <row r="63" spans="1:120" s="78" customFormat="1" ht="61.5" customHeight="1">
      <c r="B63" s="88"/>
      <c r="G63" s="97">
        <f>'[1]May 2020'!H56+'February 2022'!H56</f>
        <v>174949.03600000002</v>
      </c>
      <c r="J63" s="185" t="s">
        <v>67</v>
      </c>
      <c r="K63" s="185"/>
      <c r="L63" s="185"/>
      <c r="O63" s="163"/>
      <c r="S63" s="98"/>
      <c r="U63" s="163"/>
      <c r="V63" s="163"/>
      <c r="W63" s="163"/>
    </row>
    <row r="64" spans="1:120" s="78" customFormat="1" ht="58.5" customHeight="1">
      <c r="B64" s="88"/>
      <c r="H64" s="46"/>
      <c r="J64" s="185" t="s">
        <v>68</v>
      </c>
      <c r="K64" s="185"/>
      <c r="L64" s="185"/>
      <c r="O64" s="163"/>
      <c r="S64" s="98"/>
      <c r="U64" s="163"/>
      <c r="V64" s="163"/>
      <c r="W64" s="163"/>
    </row>
    <row r="66" spans="2:23">
      <c r="G66" s="92"/>
      <c r="H66" s="94"/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zoomScale="55" zoomScaleNormal="55" zoomScaleSheetLayoutView="25" workbookViewId="0">
      <pane ySplit="6" topLeftCell="A7" activePane="bottomLeft" state="frozen"/>
      <selection pane="bottomLeft" activeCell="C45" sqref="C45:U48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63"/>
      <c r="W1" s="63"/>
    </row>
    <row r="2" spans="1:183" ht="7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63"/>
      <c r="W2" s="63"/>
    </row>
    <row r="3" spans="1:183" ht="83.25" customHeight="1">
      <c r="A3" s="188" t="s">
        <v>88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67" t="s">
        <v>13</v>
      </c>
      <c r="E6" s="167" t="s">
        <v>14</v>
      </c>
      <c r="F6" s="167" t="s">
        <v>13</v>
      </c>
      <c r="G6" s="167" t="s">
        <v>14</v>
      </c>
      <c r="H6" s="180"/>
      <c r="I6" s="180"/>
      <c r="J6" s="68" t="s">
        <v>13</v>
      </c>
      <c r="K6" s="167" t="s">
        <v>14</v>
      </c>
      <c r="L6" s="167" t="s">
        <v>13</v>
      </c>
      <c r="M6" s="167" t="s">
        <v>14</v>
      </c>
      <c r="N6" s="180"/>
      <c r="O6" s="180"/>
      <c r="P6" s="167" t="s">
        <v>13</v>
      </c>
      <c r="Q6" s="167" t="s">
        <v>14</v>
      </c>
      <c r="R6" s="167" t="s">
        <v>13</v>
      </c>
      <c r="S6" s="167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v>529.53000000000065</v>
      </c>
      <c r="D7" s="71">
        <v>0</v>
      </c>
      <c r="E7" s="71">
        <v>0</v>
      </c>
      <c r="F7" s="71">
        <v>368.49</v>
      </c>
      <c r="G7" s="71">
        <v>501.35</v>
      </c>
      <c r="H7" s="71">
        <f>C7+D7-F7</f>
        <v>161.04000000000065</v>
      </c>
      <c r="I7" s="71">
        <v>197.62499999999994</v>
      </c>
      <c r="J7" s="71">
        <v>7.0000000000000007E-2</v>
      </c>
      <c r="K7" s="71">
        <v>4.5000000000000009</v>
      </c>
      <c r="L7" s="71">
        <v>66.89</v>
      </c>
      <c r="M7" s="71">
        <v>66.89</v>
      </c>
      <c r="N7" s="71">
        <f>I7+J7-L7</f>
        <v>130.80499999999995</v>
      </c>
      <c r="O7" s="72">
        <v>165.57000000000008</v>
      </c>
      <c r="P7" s="71">
        <v>135.31</v>
      </c>
      <c r="Q7" s="71">
        <v>138.97</v>
      </c>
      <c r="R7" s="71">
        <v>17.2</v>
      </c>
      <c r="S7" s="71">
        <v>63.2</v>
      </c>
      <c r="T7" s="72">
        <f>O7+P7-R7</f>
        <v>283.68000000000012</v>
      </c>
      <c r="U7" s="72">
        <f>H7+N7+T7</f>
        <v>575.52500000000077</v>
      </c>
      <c r="V7" s="73"/>
      <c r="W7" s="73"/>
    </row>
    <row r="8" spans="1:183" ht="42.75" customHeight="1">
      <c r="A8" s="69">
        <v>2</v>
      </c>
      <c r="B8" s="70" t="s">
        <v>16</v>
      </c>
      <c r="C8" s="71">
        <v>497.47500000000002</v>
      </c>
      <c r="D8" s="71">
        <v>0</v>
      </c>
      <c r="E8" s="71">
        <v>0.87</v>
      </c>
      <c r="F8" s="71">
        <v>0</v>
      </c>
      <c r="G8" s="71">
        <v>0.39</v>
      </c>
      <c r="H8" s="71">
        <f t="shared" ref="H8:H10" si="0">C8+D8-F8</f>
        <v>497.47500000000002</v>
      </c>
      <c r="I8" s="71">
        <v>118.045</v>
      </c>
      <c r="J8" s="71">
        <v>1.9850000000000001</v>
      </c>
      <c r="K8" s="71">
        <v>12.764999999999999</v>
      </c>
      <c r="L8" s="71">
        <v>0</v>
      </c>
      <c r="M8" s="71">
        <v>0</v>
      </c>
      <c r="N8" s="71">
        <f t="shared" ref="N8:N10" si="1">I8+J8-L8</f>
        <v>120.03</v>
      </c>
      <c r="O8" s="72">
        <v>181.87000000000003</v>
      </c>
      <c r="P8" s="71">
        <v>5.77</v>
      </c>
      <c r="Q8" s="71">
        <v>23.08</v>
      </c>
      <c r="R8" s="71">
        <v>0</v>
      </c>
      <c r="S8" s="71">
        <v>0</v>
      </c>
      <c r="T8" s="72">
        <f t="shared" ref="T8:T10" si="2">O8+P8-R8</f>
        <v>187.64000000000004</v>
      </c>
      <c r="U8" s="72">
        <f t="shared" ref="U8:U10" si="3">H8+N8+T8</f>
        <v>805.14499999999998</v>
      </c>
      <c r="V8" s="73"/>
      <c r="W8" s="73"/>
    </row>
    <row r="9" spans="1:183" ht="42.75" customHeight="1">
      <c r="A9" s="69">
        <v>3</v>
      </c>
      <c r="B9" s="70" t="s">
        <v>17</v>
      </c>
      <c r="C9" s="71">
        <v>743.9599999999997</v>
      </c>
      <c r="D9" s="71">
        <v>0</v>
      </c>
      <c r="E9" s="71">
        <v>0</v>
      </c>
      <c r="F9" s="71">
        <v>0</v>
      </c>
      <c r="G9" s="71">
        <v>0</v>
      </c>
      <c r="H9" s="71">
        <f t="shared" si="0"/>
        <v>743.9599999999997</v>
      </c>
      <c r="I9" s="71">
        <v>196.80100000000004</v>
      </c>
      <c r="J9" s="71">
        <v>0.53200000000000003</v>
      </c>
      <c r="K9" s="71">
        <v>12.199000000000002</v>
      </c>
      <c r="L9" s="71">
        <v>0</v>
      </c>
      <c r="M9" s="71">
        <v>0</v>
      </c>
      <c r="N9" s="71">
        <f t="shared" si="1"/>
        <v>197.33300000000006</v>
      </c>
      <c r="O9" s="72">
        <v>141.44</v>
      </c>
      <c r="P9" s="71">
        <v>0</v>
      </c>
      <c r="Q9" s="71">
        <v>0</v>
      </c>
      <c r="R9" s="71">
        <v>0</v>
      </c>
      <c r="S9" s="71">
        <v>0</v>
      </c>
      <c r="T9" s="72">
        <f t="shared" si="2"/>
        <v>141.44</v>
      </c>
      <c r="U9" s="72">
        <f t="shared" si="3"/>
        <v>1082.7329999999997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f t="shared" si="0"/>
        <v>0</v>
      </c>
      <c r="I10" s="71">
        <v>141.93900000000008</v>
      </c>
      <c r="J10" s="71">
        <v>9.5000000000000001E-2</v>
      </c>
      <c r="K10" s="71">
        <v>2.8690000000000007</v>
      </c>
      <c r="L10" s="71">
        <v>0</v>
      </c>
      <c r="M10" s="71">
        <v>0</v>
      </c>
      <c r="N10" s="71">
        <f t="shared" si="1"/>
        <v>142.03400000000008</v>
      </c>
      <c r="O10" s="72">
        <v>233.16999999999996</v>
      </c>
      <c r="P10" s="71">
        <v>0</v>
      </c>
      <c r="Q10" s="71">
        <v>0</v>
      </c>
      <c r="R10" s="71">
        <v>0</v>
      </c>
      <c r="S10" s="71">
        <v>0</v>
      </c>
      <c r="T10" s="72">
        <f t="shared" si="2"/>
        <v>233.16999999999996</v>
      </c>
      <c r="U10" s="72">
        <f t="shared" si="3"/>
        <v>375.20400000000006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1770.9650000000001</v>
      </c>
      <c r="D11" s="77">
        <f t="shared" ref="D11:U11" si="4">SUM(D7:D10)</f>
        <v>0</v>
      </c>
      <c r="E11" s="77">
        <f t="shared" si="4"/>
        <v>0.87</v>
      </c>
      <c r="F11" s="77">
        <f t="shared" si="4"/>
        <v>368.49</v>
      </c>
      <c r="G11" s="77">
        <f t="shared" si="4"/>
        <v>501.74</v>
      </c>
      <c r="H11" s="77">
        <f t="shared" si="4"/>
        <v>1402.4750000000004</v>
      </c>
      <c r="I11" s="77">
        <f t="shared" si="4"/>
        <v>654.41000000000008</v>
      </c>
      <c r="J11" s="77">
        <f t="shared" si="4"/>
        <v>2.6820000000000004</v>
      </c>
      <c r="K11" s="77">
        <f t="shared" si="4"/>
        <v>32.333000000000006</v>
      </c>
      <c r="L11" s="77">
        <f t="shared" si="4"/>
        <v>66.89</v>
      </c>
      <c r="M11" s="77">
        <f t="shared" si="4"/>
        <v>66.89</v>
      </c>
      <c r="N11" s="77">
        <f t="shared" si="4"/>
        <v>590.20200000000011</v>
      </c>
      <c r="O11" s="77">
        <f t="shared" si="4"/>
        <v>722.05000000000007</v>
      </c>
      <c r="P11" s="77">
        <f t="shared" si="4"/>
        <v>141.08000000000001</v>
      </c>
      <c r="Q11" s="77">
        <f t="shared" si="4"/>
        <v>162.05000000000001</v>
      </c>
      <c r="R11" s="77">
        <f t="shared" si="4"/>
        <v>17.2</v>
      </c>
      <c r="S11" s="77">
        <f t="shared" si="4"/>
        <v>63.2</v>
      </c>
      <c r="T11" s="77">
        <f t="shared" si="4"/>
        <v>845.93000000000018</v>
      </c>
      <c r="U11" s="77">
        <f t="shared" si="4"/>
        <v>2838.6070000000004</v>
      </c>
      <c r="V11" s="168"/>
      <c r="W11" s="168"/>
    </row>
    <row r="12" spans="1:183" ht="42.75" customHeight="1">
      <c r="A12" s="69">
        <v>5</v>
      </c>
      <c r="B12" s="70" t="s">
        <v>20</v>
      </c>
      <c r="C12" s="71">
        <v>1653.4899999999991</v>
      </c>
      <c r="D12" s="71">
        <v>0</v>
      </c>
      <c r="E12" s="71">
        <v>0</v>
      </c>
      <c r="F12" s="71">
        <v>0</v>
      </c>
      <c r="G12" s="71">
        <v>191.14</v>
      </c>
      <c r="H12" s="71">
        <f t="shared" ref="H12:H14" si="5">C12+D12-F12</f>
        <v>1653.4899999999991</v>
      </c>
      <c r="I12" s="71">
        <v>121.51300000000001</v>
      </c>
      <c r="J12" s="164">
        <v>0.12</v>
      </c>
      <c r="K12" s="71">
        <v>1.8300000000000005</v>
      </c>
      <c r="L12" s="71">
        <v>0</v>
      </c>
      <c r="M12" s="71">
        <v>0</v>
      </c>
      <c r="N12" s="71">
        <f t="shared" ref="N12:N14" si="6">I12+J12-L12</f>
        <v>121.63300000000001</v>
      </c>
      <c r="O12" s="72">
        <v>568.42999999999995</v>
      </c>
      <c r="P12" s="71">
        <v>10.48</v>
      </c>
      <c r="Q12" s="71">
        <v>154.46</v>
      </c>
      <c r="R12" s="71">
        <v>0</v>
      </c>
      <c r="S12" s="71">
        <v>0.5</v>
      </c>
      <c r="T12" s="72">
        <f t="shared" ref="T12:T14" si="7">O12+P12-R12</f>
        <v>578.91</v>
      </c>
      <c r="U12" s="72">
        <f t="shared" ref="U12:U14" si="8">H12+N12+T12</f>
        <v>2354.032999999999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v>1023.7699999999998</v>
      </c>
      <c r="D13" s="71">
        <v>0</v>
      </c>
      <c r="E13" s="71">
        <v>0</v>
      </c>
      <c r="F13" s="71">
        <v>0</v>
      </c>
      <c r="G13" s="71">
        <v>0</v>
      </c>
      <c r="H13" s="71">
        <f t="shared" si="5"/>
        <v>1023.7699999999998</v>
      </c>
      <c r="I13" s="71">
        <v>147.79400000000007</v>
      </c>
      <c r="J13" s="164">
        <v>0.52</v>
      </c>
      <c r="K13" s="71">
        <v>5.8599999999999994</v>
      </c>
      <c r="L13" s="71">
        <v>0</v>
      </c>
      <c r="M13" s="71">
        <v>0</v>
      </c>
      <c r="N13" s="71">
        <f t="shared" si="6"/>
        <v>148.31400000000008</v>
      </c>
      <c r="O13" s="72">
        <v>85.86</v>
      </c>
      <c r="P13" s="71">
        <v>0.67</v>
      </c>
      <c r="Q13" s="71">
        <v>1.21</v>
      </c>
      <c r="R13" s="71">
        <v>0</v>
      </c>
      <c r="S13" s="71">
        <v>0</v>
      </c>
      <c r="T13" s="72">
        <f t="shared" si="7"/>
        <v>86.53</v>
      </c>
      <c r="U13" s="72">
        <f t="shared" si="8"/>
        <v>1258.6139999999998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v>2084.5799999999995</v>
      </c>
      <c r="D14" s="71">
        <v>0</v>
      </c>
      <c r="E14" s="71">
        <v>0.15</v>
      </c>
      <c r="F14" s="71">
        <v>0</v>
      </c>
      <c r="G14" s="71">
        <v>0</v>
      </c>
      <c r="H14" s="71">
        <f t="shared" si="5"/>
        <v>2084.5799999999995</v>
      </c>
      <c r="I14" s="71">
        <v>192.48399999999998</v>
      </c>
      <c r="J14" s="165">
        <v>1.37</v>
      </c>
      <c r="K14" s="71">
        <v>14.446999999999999</v>
      </c>
      <c r="L14" s="71">
        <v>0</v>
      </c>
      <c r="M14" s="71">
        <v>0</v>
      </c>
      <c r="N14" s="71">
        <f t="shared" si="6"/>
        <v>193.85399999999998</v>
      </c>
      <c r="O14" s="72">
        <v>343.70999999999992</v>
      </c>
      <c r="P14" s="71">
        <v>8.4499999999999993</v>
      </c>
      <c r="Q14" s="71">
        <v>34</v>
      </c>
      <c r="R14" s="71">
        <v>0</v>
      </c>
      <c r="S14" s="71">
        <v>0</v>
      </c>
      <c r="T14" s="72">
        <f t="shared" si="7"/>
        <v>352.15999999999991</v>
      </c>
      <c r="U14" s="72">
        <f t="shared" si="8"/>
        <v>2630.5939999999991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4761.8399999999983</v>
      </c>
      <c r="D15" s="77">
        <f t="shared" ref="D15:U15" si="9">SUM(D12:D14)</f>
        <v>0</v>
      </c>
      <c r="E15" s="77">
        <f t="shared" si="9"/>
        <v>0.15</v>
      </c>
      <c r="F15" s="77">
        <f t="shared" si="9"/>
        <v>0</v>
      </c>
      <c r="G15" s="77">
        <f t="shared" si="9"/>
        <v>191.14</v>
      </c>
      <c r="H15" s="77">
        <f t="shared" si="9"/>
        <v>4761.8399999999983</v>
      </c>
      <c r="I15" s="77">
        <f t="shared" si="9"/>
        <v>461.79100000000005</v>
      </c>
      <c r="J15" s="77">
        <f t="shared" si="9"/>
        <v>2.0100000000000002</v>
      </c>
      <c r="K15" s="77">
        <f t="shared" si="9"/>
        <v>22.137</v>
      </c>
      <c r="L15" s="77">
        <f t="shared" si="9"/>
        <v>0</v>
      </c>
      <c r="M15" s="77">
        <f t="shared" si="9"/>
        <v>0</v>
      </c>
      <c r="N15" s="77">
        <f t="shared" si="9"/>
        <v>463.8010000000001</v>
      </c>
      <c r="O15" s="77">
        <f t="shared" si="9"/>
        <v>997.99999999999989</v>
      </c>
      <c r="P15" s="77">
        <f t="shared" si="9"/>
        <v>19.600000000000001</v>
      </c>
      <c r="Q15" s="77">
        <f t="shared" si="9"/>
        <v>189.67000000000002</v>
      </c>
      <c r="R15" s="77">
        <f t="shared" si="9"/>
        <v>0</v>
      </c>
      <c r="S15" s="77">
        <f t="shared" si="9"/>
        <v>0.5</v>
      </c>
      <c r="T15" s="77">
        <f t="shared" si="9"/>
        <v>1017.5999999999999</v>
      </c>
      <c r="U15" s="77">
        <f t="shared" si="9"/>
        <v>6243.2409999999982</v>
      </c>
      <c r="V15" s="168"/>
      <c r="W15" s="168"/>
    </row>
    <row r="16" spans="1:183" ht="42.75" customHeight="1">
      <c r="A16" s="69">
        <v>8</v>
      </c>
      <c r="B16" s="70" t="s">
        <v>25</v>
      </c>
      <c r="C16" s="71">
        <v>1757.4019999999991</v>
      </c>
      <c r="D16" s="71">
        <v>2.2599999999999998</v>
      </c>
      <c r="E16" s="71">
        <v>22.555999999999997</v>
      </c>
      <c r="F16" s="71">
        <v>13.05</v>
      </c>
      <c r="G16" s="71">
        <v>64.98</v>
      </c>
      <c r="H16" s="71">
        <f t="shared" ref="H16:H18" si="10">C16+D16-F16</f>
        <v>1746.6119999999992</v>
      </c>
      <c r="I16" s="71">
        <v>110.88000000000002</v>
      </c>
      <c r="J16" s="71">
        <v>0.14000000000000001</v>
      </c>
      <c r="K16" s="71">
        <v>1.5960000000000001</v>
      </c>
      <c r="L16" s="71">
        <v>0</v>
      </c>
      <c r="M16" s="71">
        <v>0</v>
      </c>
      <c r="N16" s="71">
        <f t="shared" ref="N16:N18" si="11">I16+J16-L16</f>
        <v>111.02000000000002</v>
      </c>
      <c r="O16" s="72">
        <v>110.64899999999999</v>
      </c>
      <c r="P16" s="71">
        <v>0.75</v>
      </c>
      <c r="Q16" s="71">
        <v>34.690000000000005</v>
      </c>
      <c r="R16" s="71">
        <v>0</v>
      </c>
      <c r="S16" s="71">
        <v>0</v>
      </c>
      <c r="T16" s="72">
        <f t="shared" ref="T16:T18" si="12">O16+P16-R16</f>
        <v>111.39899999999999</v>
      </c>
      <c r="U16" s="72">
        <f t="shared" ref="U16:U18" si="13">H16+N16+T16</f>
        <v>1969.030999999999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v>199.43399999999986</v>
      </c>
      <c r="D17" s="71">
        <v>0</v>
      </c>
      <c r="E17" s="71">
        <v>0</v>
      </c>
      <c r="F17" s="71">
        <v>0</v>
      </c>
      <c r="G17" s="71">
        <v>77.06</v>
      </c>
      <c r="H17" s="71">
        <f t="shared" si="10"/>
        <v>199.43399999999986</v>
      </c>
      <c r="I17" s="71">
        <v>21.926999999999992</v>
      </c>
      <c r="J17" s="71">
        <v>0.15</v>
      </c>
      <c r="K17" s="71">
        <v>9.35</v>
      </c>
      <c r="L17" s="71">
        <v>0</v>
      </c>
      <c r="M17" s="71">
        <v>4.09</v>
      </c>
      <c r="N17" s="71">
        <f t="shared" si="11"/>
        <v>22.076999999999991</v>
      </c>
      <c r="O17" s="72">
        <v>408.27100000000002</v>
      </c>
      <c r="P17" s="71">
        <v>0</v>
      </c>
      <c r="Q17" s="71">
        <v>50.24</v>
      </c>
      <c r="R17" s="71">
        <v>0</v>
      </c>
      <c r="S17" s="71">
        <v>0</v>
      </c>
      <c r="T17" s="72">
        <f t="shared" si="12"/>
        <v>408.27100000000002</v>
      </c>
      <c r="U17" s="72">
        <f t="shared" si="13"/>
        <v>629.78199999999993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v>669.86499999999933</v>
      </c>
      <c r="D18" s="71">
        <v>0</v>
      </c>
      <c r="E18" s="71">
        <v>2.0100000000000002</v>
      </c>
      <c r="F18" s="71">
        <v>0</v>
      </c>
      <c r="G18" s="71">
        <v>131.94999999999999</v>
      </c>
      <c r="H18" s="71">
        <f t="shared" si="10"/>
        <v>669.86499999999933</v>
      </c>
      <c r="I18" s="71">
        <v>16.31999999999999</v>
      </c>
      <c r="J18" s="71">
        <v>0.05</v>
      </c>
      <c r="K18" s="71">
        <v>0.2</v>
      </c>
      <c r="L18" s="71">
        <v>0</v>
      </c>
      <c r="M18" s="71">
        <v>0</v>
      </c>
      <c r="N18" s="71">
        <f t="shared" si="11"/>
        <v>16.36999999999999</v>
      </c>
      <c r="O18" s="72">
        <v>194.74799999999999</v>
      </c>
      <c r="P18" s="71">
        <v>0.15</v>
      </c>
      <c r="Q18" s="71">
        <v>134.44</v>
      </c>
      <c r="R18" s="71">
        <v>0</v>
      </c>
      <c r="S18" s="71">
        <v>0</v>
      </c>
      <c r="T18" s="72">
        <f t="shared" si="12"/>
        <v>194.898</v>
      </c>
      <c r="U18" s="72">
        <f t="shared" si="13"/>
        <v>881.13299999999936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2626.7009999999982</v>
      </c>
      <c r="D19" s="77">
        <f t="shared" ref="D19:U19" si="14">SUM(D16:D18)</f>
        <v>2.2599999999999998</v>
      </c>
      <c r="E19" s="77">
        <f t="shared" si="14"/>
        <v>24.565999999999999</v>
      </c>
      <c r="F19" s="77">
        <f t="shared" si="14"/>
        <v>13.05</v>
      </c>
      <c r="G19" s="77">
        <f t="shared" si="14"/>
        <v>273.99</v>
      </c>
      <c r="H19" s="77">
        <f t="shared" si="14"/>
        <v>2615.9109999999982</v>
      </c>
      <c r="I19" s="77">
        <f t="shared" si="14"/>
        <v>149.12700000000001</v>
      </c>
      <c r="J19" s="77">
        <f t="shared" si="14"/>
        <v>0.34</v>
      </c>
      <c r="K19" s="77">
        <f t="shared" si="14"/>
        <v>11.145999999999999</v>
      </c>
      <c r="L19" s="77">
        <f t="shared" si="14"/>
        <v>0</v>
      </c>
      <c r="M19" s="77">
        <f t="shared" si="14"/>
        <v>4.09</v>
      </c>
      <c r="N19" s="77">
        <f t="shared" si="14"/>
        <v>149.46699999999998</v>
      </c>
      <c r="O19" s="77">
        <f t="shared" si="14"/>
        <v>713.66799999999989</v>
      </c>
      <c r="P19" s="77">
        <f t="shared" si="14"/>
        <v>0.9</v>
      </c>
      <c r="Q19" s="77">
        <f t="shared" si="14"/>
        <v>219.37</v>
      </c>
      <c r="R19" s="77">
        <f t="shared" si="14"/>
        <v>0</v>
      </c>
      <c r="S19" s="77">
        <f t="shared" si="14"/>
        <v>0</v>
      </c>
      <c r="T19" s="77">
        <f t="shared" si="14"/>
        <v>714.56799999999998</v>
      </c>
      <c r="U19" s="77">
        <f t="shared" si="14"/>
        <v>3479.9459999999985</v>
      </c>
      <c r="V19" s="168"/>
      <c r="W19" s="168"/>
    </row>
    <row r="20" spans="1:23" ht="42.75" customHeight="1">
      <c r="A20" s="69">
        <v>11</v>
      </c>
      <c r="B20" s="70" t="s">
        <v>29</v>
      </c>
      <c r="C20" s="71">
        <f>'[2]January 2022'!H20</f>
        <v>1203.5449999999994</v>
      </c>
      <c r="D20" s="71">
        <v>0</v>
      </c>
      <c r="E20" s="71">
        <f>'[2]January 2022'!E20+'[2]February 2022'!D20</f>
        <v>9.7349999999999994</v>
      </c>
      <c r="F20" s="71">
        <v>0</v>
      </c>
      <c r="G20" s="71">
        <f>'[2]January 2022'!G20+'[2]February 2022'!F20</f>
        <v>56</v>
      </c>
      <c r="H20" s="71">
        <f t="shared" ref="H20:H23" si="15">C20+(D20-F20)</f>
        <v>1203.5449999999994</v>
      </c>
      <c r="I20" s="71">
        <f>'[2]January 2022'!N20</f>
        <v>151.11100000000002</v>
      </c>
      <c r="J20" s="71">
        <v>1.05</v>
      </c>
      <c r="K20" s="71">
        <f>'[2]January 2022'!K20+'[2]February 2022'!J20</f>
        <v>4.9860000000000007</v>
      </c>
      <c r="L20" s="71">
        <v>0</v>
      </c>
      <c r="M20" s="71">
        <f>'[2]January 2022'!M20+'[2]February 2022'!L20</f>
        <v>0</v>
      </c>
      <c r="N20" s="71">
        <f t="shared" ref="N20:N23" si="16">I20+(J20-L20)</f>
        <v>152.16100000000003</v>
      </c>
      <c r="O20" s="72">
        <f>'[2]January 2022'!T20</f>
        <v>341.65099999999995</v>
      </c>
      <c r="P20" s="71">
        <v>0</v>
      </c>
      <c r="Q20" s="71">
        <f>'[2]January 2022'!Q20+'[2]February 2022'!P20</f>
        <v>56.927</v>
      </c>
      <c r="R20" s="71">
        <v>0</v>
      </c>
      <c r="S20" s="71">
        <f>'[2]January 2022'!S20+'[2]February 2022'!R20</f>
        <v>0</v>
      </c>
      <c r="T20" s="72">
        <f t="shared" ref="T20:T23" si="17">O20+(P20-R20)</f>
        <v>341.65099999999995</v>
      </c>
      <c r="U20" s="72">
        <f t="shared" ref="U20:U23" si="18">H20+N20+T20</f>
        <v>1697.3569999999995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f>'[2]January 2022'!H21</f>
        <v>142.68999999999988</v>
      </c>
      <c r="D21" s="71">
        <v>0</v>
      </c>
      <c r="E21" s="71">
        <f>'[2]January 2022'!E21+'[2]February 2022'!D21</f>
        <v>0.1</v>
      </c>
      <c r="F21" s="71">
        <v>0</v>
      </c>
      <c r="G21" s="71">
        <f>'[2]January 2022'!G21+'[2]February 2022'!F21</f>
        <v>98.039999999999992</v>
      </c>
      <c r="H21" s="71">
        <f t="shared" si="15"/>
        <v>142.68999999999988</v>
      </c>
      <c r="I21" s="71">
        <f>'[2]January 2022'!N21</f>
        <v>49.97300000000002</v>
      </c>
      <c r="J21" s="71">
        <v>7.0000000000000007E-2</v>
      </c>
      <c r="K21" s="71">
        <f>'[2]January 2022'!K21+'[2]February 2022'!J21</f>
        <v>25.44</v>
      </c>
      <c r="L21" s="71">
        <v>0</v>
      </c>
      <c r="M21" s="71">
        <f>'[2]January 2022'!M21+'[2]February 2022'!L21</f>
        <v>0</v>
      </c>
      <c r="N21" s="71">
        <f t="shared" si="16"/>
        <v>50.043000000000021</v>
      </c>
      <c r="O21" s="72">
        <f>'[2]January 2022'!T21</f>
        <v>266.5</v>
      </c>
      <c r="P21" s="71">
        <v>0</v>
      </c>
      <c r="Q21" s="71">
        <f>'[2]January 2022'!Q21+'[2]February 2022'!P21</f>
        <v>114.57</v>
      </c>
      <c r="R21" s="71">
        <v>0</v>
      </c>
      <c r="S21" s="71">
        <f>'[2]January 2022'!S21+'[2]February 2022'!R21</f>
        <v>0</v>
      </c>
      <c r="T21" s="72">
        <f t="shared" si="17"/>
        <v>266.5</v>
      </c>
      <c r="U21" s="72">
        <f t="shared" si="18"/>
        <v>459.23299999999989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f>'[2]January 2022'!H22</f>
        <v>406.7999999999999</v>
      </c>
      <c r="D22" s="71">
        <v>0.08</v>
      </c>
      <c r="E22" s="71">
        <f>'[2]January 2022'!E22+'[2]February 2022'!D22</f>
        <v>0.08</v>
      </c>
      <c r="F22" s="71">
        <v>0</v>
      </c>
      <c r="G22" s="71">
        <f>'[2]January 2022'!G22+'[2]February 2022'!F22</f>
        <v>269.70999999999998</v>
      </c>
      <c r="H22" s="71">
        <f t="shared" si="15"/>
        <v>406.87999999999988</v>
      </c>
      <c r="I22" s="71">
        <f>'[2]January 2022'!N22</f>
        <v>15.410000000000005</v>
      </c>
      <c r="J22" s="71">
        <v>0</v>
      </c>
      <c r="K22" s="71">
        <f>'[2]January 2022'!K22+'[2]February 2022'!J22</f>
        <v>2.2400000000000002</v>
      </c>
      <c r="L22" s="71">
        <v>0</v>
      </c>
      <c r="M22" s="71">
        <f>'[2]January 2022'!M22+'[2]February 2022'!L22</f>
        <v>12.74</v>
      </c>
      <c r="N22" s="71">
        <f t="shared" si="16"/>
        <v>15.410000000000005</v>
      </c>
      <c r="O22" s="72">
        <f>'[2]January 2022'!T22</f>
        <v>585.8599999999999</v>
      </c>
      <c r="P22" s="71">
        <v>0</v>
      </c>
      <c r="Q22" s="71">
        <f>'[2]January 2022'!Q22+'[2]February 2022'!P22</f>
        <v>300.57</v>
      </c>
      <c r="R22" s="71">
        <v>0</v>
      </c>
      <c r="S22" s="71">
        <f>'[2]January 2022'!S22+'[2]February 2022'!R22</f>
        <v>5.72</v>
      </c>
      <c r="T22" s="72">
        <f t="shared" si="17"/>
        <v>585.8599999999999</v>
      </c>
      <c r="U22" s="72">
        <f t="shared" si="18"/>
        <v>1008.1499999999999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f>'[2]January 2022'!H23</f>
        <v>1180.1119999999999</v>
      </c>
      <c r="D23" s="71">
        <v>2.5</v>
      </c>
      <c r="E23" s="71">
        <f>'[2]January 2022'!E23+'[2]February 2022'!D23</f>
        <v>44.435999999999993</v>
      </c>
      <c r="F23" s="71">
        <v>3.4</v>
      </c>
      <c r="G23" s="71">
        <f>'[2]January 2022'!G23+'[2]February 2022'!F23</f>
        <v>3.4</v>
      </c>
      <c r="H23" s="71">
        <f t="shared" si="15"/>
        <v>1179.2119999999998</v>
      </c>
      <c r="I23" s="71">
        <f>'[2]January 2022'!N23</f>
        <v>11.973999999999997</v>
      </c>
      <c r="J23" s="71">
        <v>0.14000000000000001</v>
      </c>
      <c r="K23" s="71">
        <f>'[2]January 2022'!K23+'[2]February 2022'!J23</f>
        <v>1.964</v>
      </c>
      <c r="L23" s="71">
        <v>0</v>
      </c>
      <c r="M23" s="71">
        <f>'[2]January 2022'!M23+'[2]February 2022'!L23</f>
        <v>0</v>
      </c>
      <c r="N23" s="71">
        <f t="shared" si="16"/>
        <v>12.113999999999997</v>
      </c>
      <c r="O23" s="72">
        <f>'[2]January 2022'!T23</f>
        <v>156.58500000000001</v>
      </c>
      <c r="P23" s="71">
        <v>4</v>
      </c>
      <c r="Q23" s="71">
        <f>'[2]January 2022'!Q23+'[2]February 2022'!P23</f>
        <v>105.00500000000001</v>
      </c>
      <c r="R23" s="71">
        <v>0</v>
      </c>
      <c r="S23" s="71">
        <f>'[2]January 2022'!S23+'[2]February 2022'!R23</f>
        <v>89.99</v>
      </c>
      <c r="T23" s="72">
        <f t="shared" si="17"/>
        <v>160.58500000000001</v>
      </c>
      <c r="U23" s="72">
        <f t="shared" si="18"/>
        <v>1351.9109999999998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2933.146999999999</v>
      </c>
      <c r="D24" s="77">
        <f t="shared" ref="D24:U24" si="19">SUM(D20:D23)</f>
        <v>2.58</v>
      </c>
      <c r="E24" s="77">
        <f t="shared" si="19"/>
        <v>54.350999999999992</v>
      </c>
      <c r="F24" s="77">
        <f t="shared" si="19"/>
        <v>3.4</v>
      </c>
      <c r="G24" s="77">
        <f t="shared" si="19"/>
        <v>427.15</v>
      </c>
      <c r="H24" s="77">
        <f t="shared" si="19"/>
        <v>2932.3269999999989</v>
      </c>
      <c r="I24" s="77">
        <f t="shared" si="19"/>
        <v>228.46800000000002</v>
      </c>
      <c r="J24" s="77">
        <f t="shared" si="19"/>
        <v>1.2600000000000002</v>
      </c>
      <c r="K24" s="77">
        <f t="shared" si="19"/>
        <v>34.630000000000003</v>
      </c>
      <c r="L24" s="77">
        <f t="shared" si="19"/>
        <v>0</v>
      </c>
      <c r="M24" s="77">
        <f t="shared" si="19"/>
        <v>12.74</v>
      </c>
      <c r="N24" s="77">
        <f t="shared" si="19"/>
        <v>229.72800000000007</v>
      </c>
      <c r="O24" s="77">
        <f t="shared" si="19"/>
        <v>1350.596</v>
      </c>
      <c r="P24" s="77">
        <f t="shared" si="19"/>
        <v>4</v>
      </c>
      <c r="Q24" s="77">
        <f t="shared" si="19"/>
        <v>577.072</v>
      </c>
      <c r="R24" s="77">
        <f t="shared" si="19"/>
        <v>0</v>
      </c>
      <c r="S24" s="77">
        <f t="shared" si="19"/>
        <v>95.71</v>
      </c>
      <c r="T24" s="77">
        <f t="shared" si="19"/>
        <v>1354.596</v>
      </c>
      <c r="U24" s="77">
        <f t="shared" si="19"/>
        <v>4516.6509999999989</v>
      </c>
      <c r="V24" s="168"/>
      <c r="W24" s="168"/>
    </row>
    <row r="25" spans="1:23" s="157" customFormat="1" ht="42.75" customHeight="1">
      <c r="A25" s="153"/>
      <c r="B25" s="154" t="s">
        <v>34</v>
      </c>
      <c r="C25" s="155">
        <f>C24+C19+C15+C11</f>
        <v>12092.652999999995</v>
      </c>
      <c r="D25" s="155">
        <f t="shared" ref="D25:U25" si="20">D24+D19+D15+D11</f>
        <v>4.84</v>
      </c>
      <c r="E25" s="155">
        <f t="shared" si="20"/>
        <v>79.936999999999998</v>
      </c>
      <c r="F25" s="155">
        <f t="shared" si="20"/>
        <v>384.94</v>
      </c>
      <c r="G25" s="155">
        <f t="shared" si="20"/>
        <v>1394.02</v>
      </c>
      <c r="H25" s="155">
        <f t="shared" si="20"/>
        <v>11712.552999999996</v>
      </c>
      <c r="I25" s="155">
        <f t="shared" si="20"/>
        <v>1493.7960000000003</v>
      </c>
      <c r="J25" s="155">
        <f t="shared" si="20"/>
        <v>6.2920000000000007</v>
      </c>
      <c r="K25" s="155">
        <f t="shared" si="20"/>
        <v>100.24600000000001</v>
      </c>
      <c r="L25" s="155">
        <f t="shared" si="20"/>
        <v>66.89</v>
      </c>
      <c r="M25" s="155">
        <f t="shared" si="20"/>
        <v>83.72</v>
      </c>
      <c r="N25" s="155">
        <f t="shared" si="20"/>
        <v>1433.1980000000003</v>
      </c>
      <c r="O25" s="155">
        <f t="shared" si="20"/>
        <v>3784.3140000000003</v>
      </c>
      <c r="P25" s="155">
        <f t="shared" si="20"/>
        <v>165.58</v>
      </c>
      <c r="Q25" s="155">
        <f t="shared" si="20"/>
        <v>1148.162</v>
      </c>
      <c r="R25" s="155">
        <f t="shared" si="20"/>
        <v>17.2</v>
      </c>
      <c r="S25" s="155">
        <f t="shared" si="20"/>
        <v>159.41</v>
      </c>
      <c r="T25" s="155">
        <f t="shared" si="20"/>
        <v>3932.694</v>
      </c>
      <c r="U25" s="155">
        <f t="shared" si="20"/>
        <v>17078.444999999996</v>
      </c>
      <c r="V25" s="156"/>
      <c r="W25" s="156"/>
    </row>
    <row r="26" spans="1:23" ht="42.75" customHeight="1">
      <c r="A26" s="69">
        <v>15</v>
      </c>
      <c r="B26" s="70" t="s">
        <v>35</v>
      </c>
      <c r="C26" s="71">
        <f>'[2]January 2022'!H26</f>
        <v>1175.1719999999993</v>
      </c>
      <c r="D26" s="71">
        <v>3.19</v>
      </c>
      <c r="E26" s="71">
        <f>'[2]January 2022'!E26+'[2]February 2022'!D26</f>
        <v>84.635000000000005</v>
      </c>
      <c r="F26" s="71">
        <v>0</v>
      </c>
      <c r="G26" s="71">
        <f>'[2]January 2022'!G26+'[2]February 2022'!F26</f>
        <v>0</v>
      </c>
      <c r="H26" s="71">
        <f t="shared" ref="H26:H27" si="21">C26+(D26-F26)</f>
        <v>1178.3619999999994</v>
      </c>
      <c r="I26" s="71">
        <f>'[2]January 2022'!N26</f>
        <v>0</v>
      </c>
      <c r="J26" s="71">
        <v>0</v>
      </c>
      <c r="K26" s="71">
        <f>'[2]January 2022'!K26+'[2]February 2022'!J26</f>
        <v>0</v>
      </c>
      <c r="L26" s="71">
        <v>0</v>
      </c>
      <c r="M26" s="71">
        <f>'[2]January 2022'!M26+'[2]February 2022'!L26</f>
        <v>0</v>
      </c>
      <c r="N26" s="71">
        <f t="shared" ref="N26:N27" si="22">I26+(J26-L26)</f>
        <v>0</v>
      </c>
      <c r="O26" s="72">
        <f>'[2]January 2022'!T26</f>
        <v>96.1</v>
      </c>
      <c r="P26" s="71">
        <v>11.46</v>
      </c>
      <c r="Q26" s="71">
        <f>'[2]January 2022'!Q26+'[2]February 2022'!P26</f>
        <v>107.56</v>
      </c>
      <c r="R26" s="71">
        <v>0</v>
      </c>
      <c r="S26" s="71">
        <f>'[2]January 2022'!S26+'[2]February 2022'!R26</f>
        <v>0</v>
      </c>
      <c r="T26" s="72">
        <f t="shared" ref="T26:T27" si="23">O26+(P26-R26)</f>
        <v>107.56</v>
      </c>
      <c r="U26" s="72">
        <f t="shared" ref="U26:U27" si="24">H26+N26+T26</f>
        <v>1285.9219999999993</v>
      </c>
      <c r="V26" s="73"/>
      <c r="W26" s="73"/>
    </row>
    <row r="27" spans="1:23" ht="42.75" customHeight="1">
      <c r="A27" s="69">
        <v>16</v>
      </c>
      <c r="B27" s="70" t="s">
        <v>79</v>
      </c>
      <c r="C27" s="71">
        <f>'[2]January 2022'!H27</f>
        <v>10266.166999999992</v>
      </c>
      <c r="D27" s="71">
        <v>14.24</v>
      </c>
      <c r="E27" s="71">
        <f>'[2]January 2022'!E27+'[2]February 2022'!D27</f>
        <v>124.83</v>
      </c>
      <c r="F27" s="71">
        <v>0</v>
      </c>
      <c r="G27" s="71">
        <f>'[2]January 2022'!G27+'[2]February 2022'!F27</f>
        <v>0</v>
      </c>
      <c r="H27" s="71">
        <f t="shared" si="21"/>
        <v>10280.406999999992</v>
      </c>
      <c r="I27" s="71">
        <f>'[2]January 2022'!N27</f>
        <v>371.62499999999994</v>
      </c>
      <c r="J27" s="71">
        <f>1.04+2.73</f>
        <v>3.77</v>
      </c>
      <c r="K27" s="71">
        <f>'[2]January 2022'!K27+'[2]February 2022'!J27</f>
        <v>43.88</v>
      </c>
      <c r="L27" s="71">
        <v>0</v>
      </c>
      <c r="M27" s="71">
        <f>'[2]January 2022'!M27+'[2]February 2022'!L27</f>
        <v>0</v>
      </c>
      <c r="N27" s="71">
        <f t="shared" si="22"/>
        <v>375.39499999999992</v>
      </c>
      <c r="O27" s="72">
        <f>'[2]January 2022'!T27</f>
        <v>75.02000000000001</v>
      </c>
      <c r="P27" s="71">
        <v>0</v>
      </c>
      <c r="Q27" s="71">
        <f>'[2]January 2022'!Q27+'[2]February 2022'!P27</f>
        <v>0.06</v>
      </c>
      <c r="R27" s="71">
        <v>0</v>
      </c>
      <c r="S27" s="71">
        <f>'[2]January 2022'!S27+'[2]February 2022'!R27</f>
        <v>0</v>
      </c>
      <c r="T27" s="72">
        <f t="shared" si="23"/>
        <v>75.02000000000001</v>
      </c>
      <c r="U27" s="72">
        <f t="shared" si="24"/>
        <v>10730.821999999993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11441.338999999991</v>
      </c>
      <c r="D28" s="77">
        <f t="shared" ref="D28:U28" si="25">SUM(D26:D27)</f>
        <v>17.43</v>
      </c>
      <c r="E28" s="77">
        <f t="shared" si="25"/>
        <v>209.465</v>
      </c>
      <c r="F28" s="77">
        <f t="shared" si="25"/>
        <v>0</v>
      </c>
      <c r="G28" s="77">
        <f t="shared" si="25"/>
        <v>0</v>
      </c>
      <c r="H28" s="77">
        <f t="shared" si="25"/>
        <v>11458.768999999991</v>
      </c>
      <c r="I28" s="77">
        <f t="shared" si="25"/>
        <v>371.62499999999994</v>
      </c>
      <c r="J28" s="77">
        <f t="shared" si="25"/>
        <v>3.77</v>
      </c>
      <c r="K28" s="77">
        <f t="shared" si="25"/>
        <v>43.88</v>
      </c>
      <c r="L28" s="77">
        <f t="shared" si="25"/>
        <v>0</v>
      </c>
      <c r="M28" s="77">
        <f t="shared" si="25"/>
        <v>0</v>
      </c>
      <c r="N28" s="77">
        <f t="shared" si="25"/>
        <v>375.39499999999992</v>
      </c>
      <c r="O28" s="77">
        <f t="shared" si="25"/>
        <v>171.12</v>
      </c>
      <c r="P28" s="77">
        <f t="shared" si="25"/>
        <v>11.46</v>
      </c>
      <c r="Q28" s="77">
        <f t="shared" si="25"/>
        <v>107.62</v>
      </c>
      <c r="R28" s="77">
        <f t="shared" si="25"/>
        <v>0</v>
      </c>
      <c r="S28" s="77">
        <f t="shared" si="25"/>
        <v>0</v>
      </c>
      <c r="T28" s="77">
        <f t="shared" si="25"/>
        <v>182.58</v>
      </c>
      <c r="U28" s="77">
        <f t="shared" si="25"/>
        <v>12016.743999999992</v>
      </c>
      <c r="V28" s="168"/>
      <c r="W28" s="168"/>
    </row>
    <row r="29" spans="1:23" ht="42.75" customHeight="1">
      <c r="A29" s="69">
        <v>17</v>
      </c>
      <c r="B29" s="70" t="s">
        <v>38</v>
      </c>
      <c r="C29" s="71">
        <f>'[2]January 2022'!H29</f>
        <v>4453.7930000000006</v>
      </c>
      <c r="D29" s="71">
        <v>5.27</v>
      </c>
      <c r="E29" s="71">
        <f>'[2]January 2022'!E29+'[2]February 2022'!D29</f>
        <v>64.23599999999999</v>
      </c>
      <c r="F29" s="71">
        <v>0</v>
      </c>
      <c r="G29" s="71">
        <f>'[2]January 2022'!G29+'[2]February 2022'!F29</f>
        <v>0</v>
      </c>
      <c r="H29" s="71">
        <f t="shared" ref="H29:H32" si="26">C29+(D29-F29)</f>
        <v>4459.063000000001</v>
      </c>
      <c r="I29" s="71">
        <f>'[2]January 2022'!N29</f>
        <v>56.089999999999996</v>
      </c>
      <c r="J29" s="71">
        <f>7.8</f>
        <v>7.8</v>
      </c>
      <c r="K29" s="71">
        <f>'[2]January 2022'!K29+'[2]February 2022'!J29</f>
        <v>60.319999999999993</v>
      </c>
      <c r="L29" s="71">
        <v>0</v>
      </c>
      <c r="M29" s="71">
        <f>'[2]January 2022'!M29+'[2]February 2022'!L29</f>
        <v>0</v>
      </c>
      <c r="N29" s="71">
        <f t="shared" ref="N29:N32" si="27">I29+(J29-L29)</f>
        <v>63.889999999999993</v>
      </c>
      <c r="O29" s="72">
        <f>'[2]January 2022'!T29</f>
        <v>138.08000000000001</v>
      </c>
      <c r="P29" s="71">
        <v>0</v>
      </c>
      <c r="Q29" s="71">
        <f>'[2]January 2022'!Q29+'[2]February 2022'!P29</f>
        <v>90.28</v>
      </c>
      <c r="R29" s="71">
        <v>0</v>
      </c>
      <c r="S29" s="71">
        <f>'[2]January 2022'!S29+'[2]February 2022'!R29</f>
        <v>0</v>
      </c>
      <c r="T29" s="72">
        <f t="shared" ref="T29:T32" si="28">O29+(P29-R29)</f>
        <v>138.08000000000001</v>
      </c>
      <c r="U29" s="72">
        <f t="shared" ref="U29:U32" si="29">H29+N29+T29</f>
        <v>4661.0330000000013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'[2]January 2022'!H30</f>
        <v>5861.3340000000007</v>
      </c>
      <c r="D30" s="71">
        <v>14.39</v>
      </c>
      <c r="E30" s="71">
        <f>'[2]January 2022'!E30+'[2]February 2022'!D30</f>
        <v>116.405</v>
      </c>
      <c r="F30" s="71">
        <v>0</v>
      </c>
      <c r="G30" s="71">
        <f>'[2]January 2022'!G30+'[2]February 2022'!F30</f>
        <v>0</v>
      </c>
      <c r="H30" s="71">
        <f t="shared" si="26"/>
        <v>5875.7240000000011</v>
      </c>
      <c r="I30" s="71">
        <f>'[2]January 2022'!N30</f>
        <v>0</v>
      </c>
      <c r="J30" s="71">
        <v>0</v>
      </c>
      <c r="K30" s="71">
        <f>'[2]January 2022'!K30+'[2]February 2022'!J30</f>
        <v>0</v>
      </c>
      <c r="L30" s="71">
        <v>0</v>
      </c>
      <c r="M30" s="71">
        <f>'[2]January 2022'!M30+'[2]February 2022'!L30</f>
        <v>0</v>
      </c>
      <c r="N30" s="71">
        <f t="shared" si="27"/>
        <v>0</v>
      </c>
      <c r="O30" s="72">
        <f>'[2]January 2022'!T30</f>
        <v>0.22</v>
      </c>
      <c r="P30" s="71">
        <v>0</v>
      </c>
      <c r="Q30" s="71">
        <f>'[2]January 2022'!Q30+'[2]February 2022'!P30</f>
        <v>0</v>
      </c>
      <c r="R30" s="71">
        <v>0</v>
      </c>
      <c r="S30" s="71">
        <f>'[2]January 2022'!S30+'[2]February 2022'!R30</f>
        <v>0</v>
      </c>
      <c r="T30" s="72">
        <f t="shared" si="28"/>
        <v>0.22</v>
      </c>
      <c r="U30" s="72">
        <f t="shared" si="29"/>
        <v>5875.9440000000013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'[2]January 2022'!H31</f>
        <v>3039.3029999999994</v>
      </c>
      <c r="D31" s="71">
        <f>9.67+15.42</f>
        <v>25.09</v>
      </c>
      <c r="E31" s="71">
        <f>'[2]January 2022'!E31+'[2]February 2022'!D31</f>
        <v>57.748000000000005</v>
      </c>
      <c r="F31" s="71">
        <v>0</v>
      </c>
      <c r="G31" s="71">
        <f>'[2]January 2022'!G31+'[2]February 2022'!F31</f>
        <v>0</v>
      </c>
      <c r="H31" s="71">
        <f t="shared" si="26"/>
        <v>3064.3929999999996</v>
      </c>
      <c r="I31" s="71">
        <f>'[2]January 2022'!N31</f>
        <v>3.1600000000000037</v>
      </c>
      <c r="J31" s="71">
        <v>0</v>
      </c>
      <c r="K31" s="71">
        <f>'[2]January 2022'!K31+'[2]February 2022'!J31</f>
        <v>0</v>
      </c>
      <c r="L31" s="71">
        <v>0</v>
      </c>
      <c r="M31" s="71">
        <f>'[2]January 2022'!M31+'[2]February 2022'!L31</f>
        <v>0</v>
      </c>
      <c r="N31" s="71">
        <f t="shared" si="27"/>
        <v>3.1600000000000037</v>
      </c>
      <c r="O31" s="72">
        <f>'[2]January 2022'!T31</f>
        <v>128.47999999999999</v>
      </c>
      <c r="P31" s="71">
        <v>0</v>
      </c>
      <c r="Q31" s="71">
        <f>'[2]January 2022'!Q31+'[2]February 2022'!P31</f>
        <v>80.19</v>
      </c>
      <c r="R31" s="71">
        <v>0</v>
      </c>
      <c r="S31" s="71">
        <f>'[2]January 2022'!S31+'[2]February 2022'!R31</f>
        <v>0</v>
      </c>
      <c r="T31" s="72">
        <f t="shared" si="28"/>
        <v>128.47999999999999</v>
      </c>
      <c r="U31" s="72">
        <f t="shared" si="29"/>
        <v>3196.0329999999994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'[2]January 2022'!H32</f>
        <v>4404.5</v>
      </c>
      <c r="D32" s="71">
        <f>3.04+25.44</f>
        <v>28.48</v>
      </c>
      <c r="E32" s="71">
        <f>'[2]January 2022'!E32+'[2]February 2022'!D32</f>
        <v>82.906999999999996</v>
      </c>
      <c r="F32" s="71">
        <v>0</v>
      </c>
      <c r="G32" s="71">
        <f>'[2]January 2022'!G32+'[2]February 2022'!F32</f>
        <v>0</v>
      </c>
      <c r="H32" s="71">
        <f t="shared" si="26"/>
        <v>4432.9799999999996</v>
      </c>
      <c r="I32" s="71">
        <f>'[2]January 2022'!N32</f>
        <v>133.84</v>
      </c>
      <c r="J32" s="71">
        <v>0</v>
      </c>
      <c r="K32" s="71">
        <f>'[2]January 2022'!K32+'[2]February 2022'!J32</f>
        <v>8.43</v>
      </c>
      <c r="L32" s="71">
        <v>0</v>
      </c>
      <c r="M32" s="71">
        <f>'[2]January 2022'!M32+'[2]February 2022'!L32</f>
        <v>0</v>
      </c>
      <c r="N32" s="71">
        <f t="shared" si="27"/>
        <v>133.84</v>
      </c>
      <c r="O32" s="72">
        <f>'[2]January 2022'!T32</f>
        <v>271.04999999999995</v>
      </c>
      <c r="P32" s="71">
        <v>0</v>
      </c>
      <c r="Q32" s="71">
        <f>'[2]January 2022'!Q32+'[2]February 2022'!P32</f>
        <v>4.5</v>
      </c>
      <c r="R32" s="71">
        <v>0</v>
      </c>
      <c r="S32" s="71">
        <f>'[2]January 2022'!S32+'[2]February 2022'!R32</f>
        <v>0</v>
      </c>
      <c r="T32" s="72">
        <f t="shared" si="28"/>
        <v>271.04999999999995</v>
      </c>
      <c r="U32" s="72">
        <f t="shared" si="29"/>
        <v>4837.87</v>
      </c>
      <c r="V32" s="73"/>
      <c r="W32" s="73"/>
    </row>
    <row r="33" spans="1:120" s="78" customFormat="1" ht="61.5" customHeight="1">
      <c r="A33" s="75"/>
      <c r="B33" s="76" t="s">
        <v>81</v>
      </c>
      <c r="C33" s="77">
        <f>SUM(C29:C32)</f>
        <v>17758.93</v>
      </c>
      <c r="D33" s="77">
        <f t="shared" ref="D33:U33" si="30">SUM(D29:D32)</f>
        <v>73.23</v>
      </c>
      <c r="E33" s="77">
        <f t="shared" si="30"/>
        <v>321.29599999999999</v>
      </c>
      <c r="F33" s="77">
        <f t="shared" si="30"/>
        <v>0</v>
      </c>
      <c r="G33" s="77">
        <f t="shared" si="30"/>
        <v>0</v>
      </c>
      <c r="H33" s="77">
        <f t="shared" si="30"/>
        <v>17832.160000000003</v>
      </c>
      <c r="I33" s="77">
        <f t="shared" si="30"/>
        <v>193.09</v>
      </c>
      <c r="J33" s="77">
        <f t="shared" si="30"/>
        <v>7.8</v>
      </c>
      <c r="K33" s="77">
        <f t="shared" si="30"/>
        <v>68.75</v>
      </c>
      <c r="L33" s="77">
        <f t="shared" si="30"/>
        <v>0</v>
      </c>
      <c r="M33" s="77">
        <f t="shared" si="30"/>
        <v>0</v>
      </c>
      <c r="N33" s="77">
        <f t="shared" si="30"/>
        <v>200.89</v>
      </c>
      <c r="O33" s="77">
        <f t="shared" si="30"/>
        <v>537.82999999999993</v>
      </c>
      <c r="P33" s="77">
        <f t="shared" si="30"/>
        <v>0</v>
      </c>
      <c r="Q33" s="77">
        <f t="shared" si="30"/>
        <v>174.97</v>
      </c>
      <c r="R33" s="77">
        <f t="shared" si="30"/>
        <v>0</v>
      </c>
      <c r="S33" s="77">
        <f t="shared" si="30"/>
        <v>0</v>
      </c>
      <c r="T33" s="77">
        <f t="shared" si="30"/>
        <v>537.82999999999993</v>
      </c>
      <c r="U33" s="77">
        <f t="shared" si="30"/>
        <v>18570.88</v>
      </c>
      <c r="V33" s="168"/>
      <c r="W33" s="168"/>
    </row>
    <row r="34" spans="1:120" ht="42.75" customHeight="1">
      <c r="A34" s="69">
        <v>21</v>
      </c>
      <c r="B34" s="70" t="s">
        <v>43</v>
      </c>
      <c r="C34" s="71">
        <f>'[2]January 2022'!H34</f>
        <v>5850.3300000000008</v>
      </c>
      <c r="D34" s="71">
        <v>7.77</v>
      </c>
      <c r="E34" s="71">
        <f>'[2]January 2022'!E34+'[2]February 2022'!D34</f>
        <v>56.67</v>
      </c>
      <c r="F34" s="71">
        <v>0</v>
      </c>
      <c r="G34" s="71">
        <f>'[2]January 2022'!G34+'[2]February 2022'!F34</f>
        <v>0</v>
      </c>
      <c r="H34" s="71">
        <f t="shared" ref="H34:H37" si="31">C34+(D34-F34)</f>
        <v>5858.1000000000013</v>
      </c>
      <c r="I34" s="71">
        <f>'[2]January 2022'!N34</f>
        <v>0</v>
      </c>
      <c r="J34" s="71">
        <v>0</v>
      </c>
      <c r="K34" s="71">
        <f>'[2]January 2022'!K34+'[2]February 2022'!J34</f>
        <v>0</v>
      </c>
      <c r="L34" s="71">
        <v>0</v>
      </c>
      <c r="M34" s="71">
        <f>'[2]January 2022'!M34+'[2]February 2022'!L34</f>
        <v>0</v>
      </c>
      <c r="N34" s="71">
        <f t="shared" ref="N34:N37" si="32">I34+(J34-L34)</f>
        <v>0</v>
      </c>
      <c r="O34" s="72">
        <f>'[2]January 2022'!T34</f>
        <v>0</v>
      </c>
      <c r="P34" s="71">
        <v>0</v>
      </c>
      <c r="Q34" s="71">
        <f>'[2]January 2022'!Q34+'[2]February 2022'!P34</f>
        <v>0</v>
      </c>
      <c r="R34" s="71">
        <v>0</v>
      </c>
      <c r="S34" s="71">
        <f>'[2]January 2022'!S34+'[2]February 2022'!R34</f>
        <v>0</v>
      </c>
      <c r="T34" s="72">
        <f t="shared" ref="T34:T37" si="33">O34+(P34-R34)</f>
        <v>0</v>
      </c>
      <c r="U34" s="72">
        <f t="shared" ref="U34:U37" si="34">H34+N34+T34</f>
        <v>5858.1000000000013</v>
      </c>
      <c r="V34" s="79"/>
      <c r="W34" s="79"/>
    </row>
    <row r="35" spans="1:120" ht="42.75" customHeight="1">
      <c r="A35" s="69">
        <v>22</v>
      </c>
      <c r="B35" s="70" t="s">
        <v>44</v>
      </c>
      <c r="C35" s="71">
        <f>'[2]January 2022'!H35</f>
        <v>4589.625</v>
      </c>
      <c r="D35" s="71">
        <v>16.14</v>
      </c>
      <c r="E35" s="71">
        <f>'[2]January 2022'!E35+'[2]February 2022'!D35</f>
        <v>97.33</v>
      </c>
      <c r="F35" s="71">
        <v>0</v>
      </c>
      <c r="G35" s="71">
        <f>'[2]January 2022'!G35+'[2]February 2022'!F35</f>
        <v>0</v>
      </c>
      <c r="H35" s="71">
        <f t="shared" si="31"/>
        <v>4605.7650000000003</v>
      </c>
      <c r="I35" s="71">
        <f>'[2]January 2022'!N35</f>
        <v>0.1</v>
      </c>
      <c r="J35" s="71">
        <v>0</v>
      </c>
      <c r="K35" s="71">
        <f>'[2]January 2022'!K35+'[2]February 2022'!J35</f>
        <v>0.1</v>
      </c>
      <c r="L35" s="71">
        <v>0</v>
      </c>
      <c r="M35" s="71">
        <f>'[2]January 2022'!M35+'[2]February 2022'!L35</f>
        <v>0</v>
      </c>
      <c r="N35" s="71">
        <f t="shared" si="32"/>
        <v>0.1</v>
      </c>
      <c r="O35" s="72">
        <f>'[2]January 2022'!T35</f>
        <v>16.43</v>
      </c>
      <c r="P35" s="71">
        <v>0</v>
      </c>
      <c r="Q35" s="71">
        <f>'[2]January 2022'!Q35+'[2]February 2022'!P35</f>
        <v>0</v>
      </c>
      <c r="R35" s="71">
        <v>0</v>
      </c>
      <c r="S35" s="71">
        <f>'[2]January 2022'!S35+'[2]February 2022'!R35</f>
        <v>0</v>
      </c>
      <c r="T35" s="72">
        <f t="shared" si="33"/>
        <v>16.43</v>
      </c>
      <c r="U35" s="72">
        <f t="shared" si="34"/>
        <v>4622.295000000001</v>
      </c>
      <c r="V35" s="79"/>
      <c r="W35" s="79"/>
    </row>
    <row r="36" spans="1:120" ht="42.75" customHeight="1">
      <c r="A36" s="69">
        <v>23</v>
      </c>
      <c r="B36" s="70" t="s">
        <v>45</v>
      </c>
      <c r="C36" s="71">
        <f>'[2]January 2022'!H36</f>
        <v>19366.370000000003</v>
      </c>
      <c r="D36" s="71">
        <v>0.5</v>
      </c>
      <c r="E36" s="71">
        <f>'[2]January 2022'!E36+'[2]February 2022'!D36</f>
        <v>9.2700000000000014</v>
      </c>
      <c r="F36" s="71">
        <v>0</v>
      </c>
      <c r="G36" s="71">
        <f>'[2]January 2022'!G36+'[2]February 2022'!F36</f>
        <v>0</v>
      </c>
      <c r="H36" s="71">
        <f t="shared" si="31"/>
        <v>19366.870000000003</v>
      </c>
      <c r="I36" s="71">
        <f>'[2]January 2022'!N36</f>
        <v>8.5</v>
      </c>
      <c r="J36" s="71">
        <v>0</v>
      </c>
      <c r="K36" s="71">
        <f>'[2]January 2022'!K36+'[2]February 2022'!J36</f>
        <v>2.17</v>
      </c>
      <c r="L36" s="71">
        <v>0</v>
      </c>
      <c r="M36" s="71">
        <f>'[2]January 2022'!M36+'[2]February 2022'!L36</f>
        <v>0</v>
      </c>
      <c r="N36" s="71">
        <f t="shared" si="32"/>
        <v>8.5</v>
      </c>
      <c r="O36" s="72">
        <f>'[2]January 2022'!T36</f>
        <v>0</v>
      </c>
      <c r="P36" s="71">
        <v>0</v>
      </c>
      <c r="Q36" s="71">
        <f>'[2]January 2022'!Q36+'[2]February 2022'!P36</f>
        <v>0</v>
      </c>
      <c r="R36" s="71">
        <v>0</v>
      </c>
      <c r="S36" s="71">
        <f>'[2]January 2022'!S36+'[2]February 2022'!R36</f>
        <v>0</v>
      </c>
      <c r="T36" s="72">
        <f t="shared" si="33"/>
        <v>0</v>
      </c>
      <c r="U36" s="72">
        <f t="shared" si="34"/>
        <v>19375.370000000003</v>
      </c>
      <c r="V36" s="79"/>
      <c r="W36" s="79"/>
    </row>
    <row r="37" spans="1:120" ht="42.75" customHeight="1">
      <c r="A37" s="69">
        <v>24</v>
      </c>
      <c r="B37" s="70" t="s">
        <v>46</v>
      </c>
      <c r="C37" s="71">
        <f>'[2]January 2022'!H37</f>
        <v>6992.8999999999987</v>
      </c>
      <c r="D37" s="71">
        <f>0.03+6.87+7</f>
        <v>13.9</v>
      </c>
      <c r="E37" s="71">
        <f>'[2]January 2022'!E37+'[2]February 2022'!D37</f>
        <v>30.299999999999997</v>
      </c>
      <c r="F37" s="71">
        <v>0</v>
      </c>
      <c r="G37" s="71">
        <f>'[2]January 2022'!G37+'[2]February 2022'!F37</f>
        <v>0</v>
      </c>
      <c r="H37" s="71">
        <f t="shared" si="31"/>
        <v>7006.7999999999984</v>
      </c>
      <c r="I37" s="71">
        <f>'[2]January 2022'!N37</f>
        <v>0</v>
      </c>
      <c r="J37" s="71">
        <v>0</v>
      </c>
      <c r="K37" s="71">
        <f>'[2]January 2022'!K37+'[2]February 2022'!J37</f>
        <v>0</v>
      </c>
      <c r="L37" s="71">
        <v>0</v>
      </c>
      <c r="M37" s="71">
        <f>'[2]January 2022'!M37+'[2]February 2022'!L37</f>
        <v>0</v>
      </c>
      <c r="N37" s="71">
        <f t="shared" si="32"/>
        <v>0</v>
      </c>
      <c r="O37" s="72">
        <f>'[2]January 2022'!T37</f>
        <v>3.44</v>
      </c>
      <c r="P37" s="71">
        <v>0</v>
      </c>
      <c r="Q37" s="71">
        <f>'[2]January 2022'!Q37+'[2]February 2022'!P37</f>
        <v>3.44</v>
      </c>
      <c r="R37" s="71">
        <v>0.34</v>
      </c>
      <c r="S37" s="71">
        <f>'[2]January 2022'!S37+'[2]February 2022'!R37</f>
        <v>0.34</v>
      </c>
      <c r="T37" s="72">
        <f t="shared" si="33"/>
        <v>3.1</v>
      </c>
      <c r="U37" s="72">
        <f t="shared" si="34"/>
        <v>7009.8999999999987</v>
      </c>
      <c r="V37" s="158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120" s="78" customFormat="1" ht="42.75" customHeight="1">
      <c r="A38" s="153"/>
      <c r="B38" s="154" t="s">
        <v>47</v>
      </c>
      <c r="C38" s="155">
        <f>SUM(C34:C37)</f>
        <v>36799.225000000006</v>
      </c>
      <c r="D38" s="155">
        <f t="shared" ref="D38:U38" si="35">SUM(D34:D37)</f>
        <v>38.31</v>
      </c>
      <c r="E38" s="155">
        <f t="shared" si="35"/>
        <v>193.57</v>
      </c>
      <c r="F38" s="155">
        <f t="shared" si="35"/>
        <v>0</v>
      </c>
      <c r="G38" s="155">
        <f t="shared" si="35"/>
        <v>0</v>
      </c>
      <c r="H38" s="155">
        <f t="shared" si="35"/>
        <v>36837.535000000003</v>
      </c>
      <c r="I38" s="155">
        <f t="shared" si="35"/>
        <v>8.6</v>
      </c>
      <c r="J38" s="155">
        <f t="shared" si="35"/>
        <v>0</v>
      </c>
      <c r="K38" s="155">
        <f t="shared" si="35"/>
        <v>2.27</v>
      </c>
      <c r="L38" s="155">
        <f t="shared" si="35"/>
        <v>0</v>
      </c>
      <c r="M38" s="155">
        <f t="shared" si="35"/>
        <v>0</v>
      </c>
      <c r="N38" s="155">
        <f t="shared" si="35"/>
        <v>8.6</v>
      </c>
      <c r="O38" s="155">
        <f t="shared" si="35"/>
        <v>19.87</v>
      </c>
      <c r="P38" s="155">
        <f t="shared" si="35"/>
        <v>0</v>
      </c>
      <c r="Q38" s="155">
        <f t="shared" si="35"/>
        <v>3.44</v>
      </c>
      <c r="R38" s="155">
        <f t="shared" si="35"/>
        <v>0.34</v>
      </c>
      <c r="S38" s="155">
        <f t="shared" si="35"/>
        <v>0.34</v>
      </c>
      <c r="T38" s="155">
        <f t="shared" si="35"/>
        <v>19.53</v>
      </c>
      <c r="U38" s="155">
        <f t="shared" si="35"/>
        <v>36865.665000000008</v>
      </c>
      <c r="V38" s="156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</row>
    <row r="39" spans="1:120" s="149" customFormat="1" ht="42.75" customHeight="1">
      <c r="A39" s="153"/>
      <c r="B39" s="154" t="s">
        <v>48</v>
      </c>
      <c r="C39" s="155">
        <f>C38+C33+C28</f>
        <v>65999.493999999992</v>
      </c>
      <c r="D39" s="155">
        <f t="shared" ref="D39:U39" si="36">D38+D33+D28</f>
        <v>128.97</v>
      </c>
      <c r="E39" s="155">
        <f t="shared" si="36"/>
        <v>724.33100000000002</v>
      </c>
      <c r="F39" s="155">
        <f t="shared" si="36"/>
        <v>0</v>
      </c>
      <c r="G39" s="155">
        <f t="shared" si="36"/>
        <v>0</v>
      </c>
      <c r="H39" s="155">
        <f t="shared" si="36"/>
        <v>66128.463999999993</v>
      </c>
      <c r="I39" s="155">
        <f t="shared" si="36"/>
        <v>573.31499999999994</v>
      </c>
      <c r="J39" s="155">
        <f t="shared" si="36"/>
        <v>11.57</v>
      </c>
      <c r="K39" s="155">
        <f t="shared" si="36"/>
        <v>114.9</v>
      </c>
      <c r="L39" s="155">
        <f t="shared" si="36"/>
        <v>0</v>
      </c>
      <c r="M39" s="155">
        <f t="shared" si="36"/>
        <v>0</v>
      </c>
      <c r="N39" s="155">
        <f t="shared" si="36"/>
        <v>584.88499999999988</v>
      </c>
      <c r="O39" s="155">
        <f t="shared" si="36"/>
        <v>728.81999999999994</v>
      </c>
      <c r="P39" s="155">
        <f t="shared" si="36"/>
        <v>11.46</v>
      </c>
      <c r="Q39" s="155">
        <f t="shared" si="36"/>
        <v>286.02999999999997</v>
      </c>
      <c r="R39" s="155">
        <f t="shared" si="36"/>
        <v>0.34</v>
      </c>
      <c r="S39" s="155">
        <f t="shared" si="36"/>
        <v>0.34</v>
      </c>
      <c r="T39" s="155">
        <f t="shared" si="36"/>
        <v>739.93999999999994</v>
      </c>
      <c r="U39" s="155">
        <f t="shared" si="36"/>
        <v>67453.289000000004</v>
      </c>
      <c r="V39" s="156"/>
      <c r="W39" s="156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42.75" customHeight="1">
      <c r="A40" s="69">
        <v>25</v>
      </c>
      <c r="B40" s="70" t="s">
        <v>49</v>
      </c>
      <c r="C40" s="71">
        <f>'[2]January 2022'!H40</f>
        <v>13752.688000000002</v>
      </c>
      <c r="D40" s="71">
        <v>7.35</v>
      </c>
      <c r="E40" s="71">
        <f>'[2]January 2022'!E40+'[2]February 2022'!D40</f>
        <v>106.61299999999999</v>
      </c>
      <c r="F40" s="71">
        <v>0</v>
      </c>
      <c r="G40" s="71">
        <f>'[2]January 2022'!G40+'[2]February 2022'!F40</f>
        <v>0</v>
      </c>
      <c r="H40" s="71">
        <f t="shared" ref="H40:H43" si="37">C40+(D40-F40)</f>
        <v>13760.038000000002</v>
      </c>
      <c r="I40" s="71">
        <f>'[2]January 2022'!N40</f>
        <v>0</v>
      </c>
      <c r="J40" s="71">
        <v>0</v>
      </c>
      <c r="K40" s="71">
        <f>'[2]January 2022'!K40+'[2]February 2022'!J40</f>
        <v>0</v>
      </c>
      <c r="L40" s="71">
        <v>0</v>
      </c>
      <c r="M40" s="71">
        <f>'[2]January 2022'!M40+'[2]February 2022'!L40</f>
        <v>0</v>
      </c>
      <c r="N40" s="71">
        <f t="shared" ref="N40:N43" si="38">I40+(J40-L40)</f>
        <v>0</v>
      </c>
      <c r="O40" s="72">
        <f>'[2]January 2022'!T40</f>
        <v>0</v>
      </c>
      <c r="P40" s="71">
        <v>0</v>
      </c>
      <c r="Q40" s="71">
        <f>'[2]January 2022'!Q40+'[2]February 2022'!P40</f>
        <v>0</v>
      </c>
      <c r="R40" s="71">
        <v>0</v>
      </c>
      <c r="S40" s="71">
        <f>'[2]January 2022'!S40+'[2]February 2022'!R40</f>
        <v>0</v>
      </c>
      <c r="T40" s="72">
        <f t="shared" ref="T40:T43" si="39">O40+(P40-R40)</f>
        <v>0</v>
      </c>
      <c r="U40" s="72">
        <f t="shared" ref="U40:U43" si="40">H40+N40+T40</f>
        <v>13760.038000000002</v>
      </c>
      <c r="V40" s="160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</row>
    <row r="41" spans="1:120" ht="42.75" customHeight="1">
      <c r="A41" s="69">
        <v>26</v>
      </c>
      <c r="B41" s="70" t="s">
        <v>50</v>
      </c>
      <c r="C41" s="71">
        <f>'[2]January 2022'!H41</f>
        <v>9884.3859999999913</v>
      </c>
      <c r="D41" s="71">
        <v>8.27</v>
      </c>
      <c r="E41" s="71">
        <f>'[2]January 2022'!E41+'[2]February 2022'!D41</f>
        <v>243.44500000000002</v>
      </c>
      <c r="F41" s="71">
        <v>0</v>
      </c>
      <c r="G41" s="71">
        <f>'[2]January 2022'!G41+'[2]February 2022'!F41</f>
        <v>0</v>
      </c>
      <c r="H41" s="71">
        <f t="shared" si="37"/>
        <v>9892.6559999999918</v>
      </c>
      <c r="I41" s="71">
        <f>'[2]January 2022'!N41</f>
        <v>0</v>
      </c>
      <c r="J41" s="71">
        <v>0</v>
      </c>
      <c r="K41" s="71">
        <f>'[2]January 2022'!K41+'[2]February 2022'!J41</f>
        <v>0</v>
      </c>
      <c r="L41" s="71">
        <v>0</v>
      </c>
      <c r="M41" s="71">
        <f>'[2]January 2022'!M41+'[2]February 2022'!L41</f>
        <v>0</v>
      </c>
      <c r="N41" s="71">
        <f t="shared" si="38"/>
        <v>0</v>
      </c>
      <c r="O41" s="72">
        <f>'[2]January 2022'!T41</f>
        <v>0</v>
      </c>
      <c r="P41" s="71">
        <v>0</v>
      </c>
      <c r="Q41" s="71">
        <f>'[2]January 2022'!Q41+'[2]February 2022'!P41</f>
        <v>0</v>
      </c>
      <c r="R41" s="71">
        <v>0</v>
      </c>
      <c r="S41" s="71">
        <f>'[2]January 2022'!S41+'[2]February 2022'!R41</f>
        <v>0</v>
      </c>
      <c r="T41" s="72">
        <f t="shared" si="39"/>
        <v>0</v>
      </c>
      <c r="U41" s="72">
        <f t="shared" si="40"/>
        <v>9892.6559999999918</v>
      </c>
      <c r="V41" s="160"/>
      <c r="W41" s="160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42.75" customHeight="1">
      <c r="A42" s="69">
        <v>27</v>
      </c>
      <c r="B42" s="70" t="s">
        <v>51</v>
      </c>
      <c r="C42" s="71">
        <f>'[2]January 2022'!H42</f>
        <v>23639.493999999999</v>
      </c>
      <c r="D42" s="71">
        <v>28.81</v>
      </c>
      <c r="E42" s="71">
        <f>'[2]January 2022'!E42+'[2]February 2022'!D42</f>
        <v>158.39599999999999</v>
      </c>
      <c r="F42" s="71">
        <v>0</v>
      </c>
      <c r="G42" s="71">
        <f>'[2]January 2022'!G42+'[2]February 2022'!F42</f>
        <v>0</v>
      </c>
      <c r="H42" s="71">
        <f t="shared" si="37"/>
        <v>23668.304</v>
      </c>
      <c r="I42" s="71">
        <f>'[2]January 2022'!N42</f>
        <v>0</v>
      </c>
      <c r="J42" s="71">
        <v>0</v>
      </c>
      <c r="K42" s="71">
        <f>'[2]January 2022'!K42+'[2]February 2022'!J42</f>
        <v>0</v>
      </c>
      <c r="L42" s="71">
        <v>0</v>
      </c>
      <c r="M42" s="71">
        <f>'[2]January 2022'!M42+'[2]February 2022'!L42</f>
        <v>0</v>
      </c>
      <c r="N42" s="71">
        <f t="shared" si="38"/>
        <v>0</v>
      </c>
      <c r="O42" s="72">
        <f>'[2]January 2022'!T42</f>
        <v>0</v>
      </c>
      <c r="P42" s="71">
        <v>0</v>
      </c>
      <c r="Q42" s="71">
        <f>'[2]January 2022'!Q42+'[2]February 2022'!P42</f>
        <v>0</v>
      </c>
      <c r="R42" s="71">
        <v>0</v>
      </c>
      <c r="S42" s="71">
        <f>'[2]January 2022'!S42+'[2]February 2022'!R42</f>
        <v>0</v>
      </c>
      <c r="T42" s="72">
        <f t="shared" si="39"/>
        <v>0</v>
      </c>
      <c r="U42" s="72">
        <f t="shared" si="40"/>
        <v>23668.304</v>
      </c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42.75" customHeight="1">
      <c r="A43" s="69">
        <v>28</v>
      </c>
      <c r="B43" s="70" t="s">
        <v>52</v>
      </c>
      <c r="C43" s="71">
        <f>'[2]January 2022'!H43</f>
        <v>2069.3629999999998</v>
      </c>
      <c r="D43" s="71">
        <v>7.76</v>
      </c>
      <c r="E43" s="71">
        <f>'[2]January 2022'!E43+'[2]February 2022'!D43</f>
        <v>92.865000000000009</v>
      </c>
      <c r="F43" s="71">
        <v>0</v>
      </c>
      <c r="G43" s="71">
        <f>'[2]January 2022'!G43+'[2]February 2022'!F43</f>
        <v>0</v>
      </c>
      <c r="H43" s="71">
        <f t="shared" si="37"/>
        <v>2077.123</v>
      </c>
      <c r="I43" s="71">
        <f>'[2]January 2022'!N43</f>
        <v>0</v>
      </c>
      <c r="J43" s="71">
        <v>0</v>
      </c>
      <c r="K43" s="71">
        <f>'[2]January 2022'!K43+'[2]February 2022'!J43</f>
        <v>0</v>
      </c>
      <c r="L43" s="71">
        <v>0</v>
      </c>
      <c r="M43" s="71">
        <f>'[2]January 2022'!M43+'[2]February 2022'!L43</f>
        <v>0</v>
      </c>
      <c r="N43" s="71">
        <f t="shared" si="38"/>
        <v>0</v>
      </c>
      <c r="O43" s="72">
        <f>'[2]January 2022'!T43</f>
        <v>0</v>
      </c>
      <c r="P43" s="71">
        <v>0</v>
      </c>
      <c r="Q43" s="71">
        <f>'[2]January 2022'!Q43+'[2]February 2022'!P43</f>
        <v>0</v>
      </c>
      <c r="R43" s="71">
        <v>0</v>
      </c>
      <c r="S43" s="71">
        <f>'[2]January 2022'!S43+'[2]February 2022'!R43</f>
        <v>0</v>
      </c>
      <c r="T43" s="72">
        <f t="shared" si="39"/>
        <v>0</v>
      </c>
      <c r="U43" s="72">
        <f t="shared" si="40"/>
        <v>2077.123</v>
      </c>
      <c r="V43" s="160"/>
      <c r="W43" s="16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120" s="78" customFormat="1" ht="42.75" customHeight="1">
      <c r="A44" s="75"/>
      <c r="B44" s="76" t="s">
        <v>53</v>
      </c>
      <c r="C44" s="77">
        <f>SUM(C40:C43)</f>
        <v>49345.93099999999</v>
      </c>
      <c r="D44" s="77">
        <f t="shared" ref="D44:U44" si="41">SUM(D40:D43)</f>
        <v>52.19</v>
      </c>
      <c r="E44" s="77">
        <f t="shared" si="41"/>
        <v>601.31899999999996</v>
      </c>
      <c r="F44" s="77">
        <f t="shared" si="41"/>
        <v>0</v>
      </c>
      <c r="G44" s="77">
        <f t="shared" si="41"/>
        <v>0</v>
      </c>
      <c r="H44" s="77">
        <f t="shared" si="41"/>
        <v>49398.120999999992</v>
      </c>
      <c r="I44" s="77">
        <f t="shared" si="41"/>
        <v>0</v>
      </c>
      <c r="J44" s="77">
        <f t="shared" si="41"/>
        <v>0</v>
      </c>
      <c r="K44" s="77">
        <f t="shared" si="41"/>
        <v>0</v>
      </c>
      <c r="L44" s="77">
        <f t="shared" si="41"/>
        <v>0</v>
      </c>
      <c r="M44" s="77">
        <f t="shared" si="41"/>
        <v>0</v>
      </c>
      <c r="N44" s="77">
        <f t="shared" si="41"/>
        <v>0</v>
      </c>
      <c r="O44" s="77">
        <f t="shared" si="41"/>
        <v>0</v>
      </c>
      <c r="P44" s="77">
        <f t="shared" si="41"/>
        <v>0</v>
      </c>
      <c r="Q44" s="77">
        <f t="shared" si="41"/>
        <v>0</v>
      </c>
      <c r="R44" s="77">
        <f t="shared" si="41"/>
        <v>0</v>
      </c>
      <c r="S44" s="77">
        <f t="shared" si="41"/>
        <v>0</v>
      </c>
      <c r="T44" s="77">
        <f t="shared" si="41"/>
        <v>0</v>
      </c>
      <c r="U44" s="77">
        <f t="shared" si="41"/>
        <v>49398.120999999992</v>
      </c>
      <c r="V44" s="15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</row>
    <row r="45" spans="1:120" ht="42.75" customHeight="1">
      <c r="A45" s="69">
        <v>29</v>
      </c>
      <c r="B45" s="70" t="s">
        <v>54</v>
      </c>
      <c r="C45" s="71">
        <f>'[2]January 2022'!H45</f>
        <v>14086.099999999999</v>
      </c>
      <c r="D45" s="71">
        <v>16.45</v>
      </c>
      <c r="E45" s="71">
        <f>'[2]January 2022'!E45+'[2]February 2022'!D45</f>
        <v>126.35000000000001</v>
      </c>
      <c r="F45" s="71">
        <v>0</v>
      </c>
      <c r="G45" s="71">
        <f>'[2]January 2022'!G45+'[2]February 2022'!F45</f>
        <v>43.16</v>
      </c>
      <c r="H45" s="71">
        <f t="shared" ref="H45:H48" si="42">C45+(D45-F45)</f>
        <v>14102.55</v>
      </c>
      <c r="I45" s="71">
        <f>'[2]January 2022'!N45</f>
        <v>3.5700000000000003</v>
      </c>
      <c r="J45" s="71">
        <v>1.53</v>
      </c>
      <c r="K45" s="71">
        <f>'[2]January 2022'!K45+'[2]February 2022'!J45</f>
        <v>4.59</v>
      </c>
      <c r="L45" s="71">
        <v>0</v>
      </c>
      <c r="M45" s="71">
        <f>'[2]January 2022'!M45+'[2]February 2022'!L45</f>
        <v>0</v>
      </c>
      <c r="N45" s="71">
        <f t="shared" ref="N45:N48" si="43">I45+(J45-L45)</f>
        <v>5.1000000000000005</v>
      </c>
      <c r="O45" s="72">
        <f>'[2]January 2022'!T45</f>
        <v>5.75</v>
      </c>
      <c r="P45" s="71">
        <f>4.42+1.81</f>
        <v>6.23</v>
      </c>
      <c r="Q45" s="71">
        <f>'[2]January 2022'!Q45+'[2]February 2022'!P45</f>
        <v>11.98</v>
      </c>
      <c r="R45" s="71">
        <v>0</v>
      </c>
      <c r="S45" s="71">
        <f>'[2]January 2022'!S45+'[2]February 2022'!R45</f>
        <v>0</v>
      </c>
      <c r="T45" s="72">
        <f t="shared" ref="T45:T48" si="44">O45+(P45-R45)</f>
        <v>11.98</v>
      </c>
      <c r="U45" s="72">
        <f t="shared" ref="U45:U48" si="45">H45+N45+T45</f>
        <v>14119.63</v>
      </c>
      <c r="V45" s="160"/>
      <c r="W45" s="16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</row>
    <row r="46" spans="1:120" ht="42.75" customHeight="1">
      <c r="A46" s="69">
        <v>30</v>
      </c>
      <c r="B46" s="70" t="s">
        <v>55</v>
      </c>
      <c r="C46" s="71">
        <f>'[2]January 2022'!H46</f>
        <v>7226.55</v>
      </c>
      <c r="D46" s="71">
        <v>13.15</v>
      </c>
      <c r="E46" s="71">
        <f>'[2]January 2022'!E46+'[2]February 2022'!D46</f>
        <v>119.74000000000001</v>
      </c>
      <c r="F46" s="71">
        <v>0</v>
      </c>
      <c r="G46" s="71">
        <f>'[2]January 2022'!G46+'[2]February 2022'!F46</f>
        <v>0</v>
      </c>
      <c r="H46" s="71">
        <f t="shared" si="42"/>
        <v>7239.7</v>
      </c>
      <c r="I46" s="71">
        <f>'[2]January 2022'!N46</f>
        <v>0</v>
      </c>
      <c r="J46" s="71">
        <v>0</v>
      </c>
      <c r="K46" s="71">
        <f>'[2]January 2022'!K46+'[2]February 2022'!J46</f>
        <v>0</v>
      </c>
      <c r="L46" s="71">
        <v>0</v>
      </c>
      <c r="M46" s="71">
        <f>'[2]January 2022'!M46+'[2]February 2022'!L46</f>
        <v>0</v>
      </c>
      <c r="N46" s="71">
        <f t="shared" si="43"/>
        <v>0</v>
      </c>
      <c r="O46" s="72">
        <f>'[2]January 2022'!T46</f>
        <v>3.9</v>
      </c>
      <c r="P46" s="71">
        <v>2</v>
      </c>
      <c r="Q46" s="71">
        <f>'[2]January 2022'!Q46+'[2]February 2022'!P46</f>
        <v>5.9</v>
      </c>
      <c r="R46" s="71">
        <v>0</v>
      </c>
      <c r="S46" s="71">
        <f>'[2]January 2022'!S46+'[2]February 2022'!R46</f>
        <v>0</v>
      </c>
      <c r="T46" s="72">
        <f t="shared" si="44"/>
        <v>5.9</v>
      </c>
      <c r="U46" s="72">
        <f t="shared" si="45"/>
        <v>7245.5999999999995</v>
      </c>
      <c r="V46" s="160"/>
      <c r="W46" s="160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ht="42.75" customHeight="1">
      <c r="A47" s="69">
        <v>31</v>
      </c>
      <c r="B47" s="70" t="s">
        <v>56</v>
      </c>
      <c r="C47" s="71">
        <f>'[2]January 2022'!H47</f>
        <v>12266.040000000003</v>
      </c>
      <c r="D47" s="71">
        <v>17.13</v>
      </c>
      <c r="E47" s="71">
        <f>'[2]January 2022'!E47+'[2]February 2022'!D47</f>
        <v>82.36999999999999</v>
      </c>
      <c r="F47" s="71">
        <v>0</v>
      </c>
      <c r="G47" s="71">
        <f>'[2]January 2022'!G47+'[2]February 2022'!F47</f>
        <v>0</v>
      </c>
      <c r="H47" s="71">
        <f t="shared" si="42"/>
        <v>12283.170000000002</v>
      </c>
      <c r="I47" s="71">
        <f>'[2]January 2022'!N47</f>
        <v>1.2999999999999998</v>
      </c>
      <c r="J47" s="71">
        <v>0</v>
      </c>
      <c r="K47" s="71">
        <f>'[2]January 2022'!K47+'[2]February 2022'!J47</f>
        <v>0</v>
      </c>
      <c r="L47" s="71">
        <v>0</v>
      </c>
      <c r="M47" s="71">
        <f>'[2]January 2022'!M47+'[2]February 2022'!L47</f>
        <v>0</v>
      </c>
      <c r="N47" s="71">
        <f t="shared" si="43"/>
        <v>1.2999999999999998</v>
      </c>
      <c r="O47" s="72">
        <f>'[2]January 2022'!T47</f>
        <v>66.460000000000008</v>
      </c>
      <c r="P47" s="71">
        <v>9.91</v>
      </c>
      <c r="Q47" s="71">
        <f>'[2]January 2022'!Q47+'[2]February 2022'!P47</f>
        <v>29.82</v>
      </c>
      <c r="R47" s="71">
        <v>0</v>
      </c>
      <c r="S47" s="71">
        <f>'[2]January 2022'!S47+'[2]February 2022'!R47</f>
        <v>0</v>
      </c>
      <c r="T47" s="72">
        <f t="shared" si="44"/>
        <v>76.37</v>
      </c>
      <c r="U47" s="72">
        <f t="shared" si="45"/>
        <v>12360.840000000002</v>
      </c>
      <c r="V47" s="160"/>
      <c r="W47" s="160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1:120" ht="42.75" customHeight="1">
      <c r="A48" s="69">
        <v>32</v>
      </c>
      <c r="B48" s="70" t="s">
        <v>57</v>
      </c>
      <c r="C48" s="71">
        <f>'[2]January 2022'!H48</f>
        <v>11087.012000000008</v>
      </c>
      <c r="D48" s="71">
        <v>0.6</v>
      </c>
      <c r="E48" s="71">
        <f>'[2]January 2022'!E48+'[2]February 2022'!D48</f>
        <v>38.224999999999994</v>
      </c>
      <c r="F48" s="71">
        <v>0</v>
      </c>
      <c r="G48" s="71">
        <f>'[2]January 2022'!G48+'[2]February 2022'!F48</f>
        <v>0</v>
      </c>
      <c r="H48" s="71">
        <f t="shared" si="42"/>
        <v>11087.612000000008</v>
      </c>
      <c r="I48" s="71">
        <f>'[2]January 2022'!N48</f>
        <v>0</v>
      </c>
      <c r="J48" s="71">
        <v>0</v>
      </c>
      <c r="K48" s="71">
        <f>'[2]January 2022'!K48+'[2]February 2022'!J48</f>
        <v>0</v>
      </c>
      <c r="L48" s="71">
        <v>0</v>
      </c>
      <c r="M48" s="71">
        <f>'[2]January 2022'!M48+'[2]February 2022'!L48</f>
        <v>0</v>
      </c>
      <c r="N48" s="71">
        <f t="shared" si="43"/>
        <v>0</v>
      </c>
      <c r="O48" s="72">
        <f>'[2]January 2022'!T48</f>
        <v>15</v>
      </c>
      <c r="P48" s="71">
        <v>7.5</v>
      </c>
      <c r="Q48" s="71">
        <f>'[2]January 2022'!Q48+'[2]February 2022'!P48</f>
        <v>22.5</v>
      </c>
      <c r="R48" s="71">
        <v>0</v>
      </c>
      <c r="S48" s="71">
        <f>'[2]January 2022'!S48+'[2]February 2022'!R48</f>
        <v>0</v>
      </c>
      <c r="T48" s="72">
        <f t="shared" si="44"/>
        <v>22.5</v>
      </c>
      <c r="U48" s="72">
        <f t="shared" si="45"/>
        <v>11110.112000000008</v>
      </c>
      <c r="V48" s="160"/>
      <c r="W48" s="160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</row>
    <row r="49" spans="1:120" s="78" customFormat="1" ht="66" customHeight="1">
      <c r="A49" s="153"/>
      <c r="B49" s="154" t="s">
        <v>58</v>
      </c>
      <c r="C49" s="155">
        <f>SUM(C45:C48)</f>
        <v>44665.702000000012</v>
      </c>
      <c r="D49" s="155">
        <f t="shared" ref="D49:U49" si="46">SUM(D45:D48)</f>
        <v>47.330000000000005</v>
      </c>
      <c r="E49" s="155">
        <f t="shared" si="46"/>
        <v>366.68500000000006</v>
      </c>
      <c r="F49" s="155">
        <f t="shared" si="46"/>
        <v>0</v>
      </c>
      <c r="G49" s="155">
        <f t="shared" si="46"/>
        <v>43.16</v>
      </c>
      <c r="H49" s="155">
        <f t="shared" si="46"/>
        <v>44713.032000000007</v>
      </c>
      <c r="I49" s="155">
        <f t="shared" si="46"/>
        <v>4.87</v>
      </c>
      <c r="J49" s="155">
        <f t="shared" si="46"/>
        <v>1.53</v>
      </c>
      <c r="K49" s="155">
        <f t="shared" si="46"/>
        <v>4.59</v>
      </c>
      <c r="L49" s="155">
        <f t="shared" si="46"/>
        <v>0</v>
      </c>
      <c r="M49" s="155">
        <f t="shared" si="46"/>
        <v>0</v>
      </c>
      <c r="N49" s="155">
        <f t="shared" si="46"/>
        <v>6.4</v>
      </c>
      <c r="O49" s="155">
        <f t="shared" si="46"/>
        <v>91.110000000000014</v>
      </c>
      <c r="P49" s="155">
        <f t="shared" si="46"/>
        <v>25.64</v>
      </c>
      <c r="Q49" s="155">
        <f t="shared" si="46"/>
        <v>70.2</v>
      </c>
      <c r="R49" s="155">
        <f t="shared" si="46"/>
        <v>0</v>
      </c>
      <c r="S49" s="155">
        <f t="shared" si="46"/>
        <v>0</v>
      </c>
      <c r="T49" s="155">
        <f t="shared" si="46"/>
        <v>116.75</v>
      </c>
      <c r="U49" s="155">
        <f t="shared" si="46"/>
        <v>44836.182000000008</v>
      </c>
      <c r="V49" s="156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49" customFormat="1" ht="42.75" customHeight="1">
      <c r="A50" s="153"/>
      <c r="B50" s="154" t="s">
        <v>59</v>
      </c>
      <c r="C50" s="155">
        <f>C49+C44</f>
        <v>94011.633000000002</v>
      </c>
      <c r="D50" s="155">
        <f t="shared" ref="D50:U50" si="47">D49+D44</f>
        <v>99.52000000000001</v>
      </c>
      <c r="E50" s="155">
        <f t="shared" si="47"/>
        <v>968.00400000000002</v>
      </c>
      <c r="F50" s="155">
        <f t="shared" si="47"/>
        <v>0</v>
      </c>
      <c r="G50" s="155">
        <f t="shared" si="47"/>
        <v>43.16</v>
      </c>
      <c r="H50" s="155">
        <f t="shared" si="47"/>
        <v>94111.152999999991</v>
      </c>
      <c r="I50" s="155">
        <f t="shared" si="47"/>
        <v>4.87</v>
      </c>
      <c r="J50" s="155">
        <f t="shared" si="47"/>
        <v>1.53</v>
      </c>
      <c r="K50" s="155">
        <f t="shared" si="47"/>
        <v>4.59</v>
      </c>
      <c r="L50" s="155">
        <f t="shared" si="47"/>
        <v>0</v>
      </c>
      <c r="M50" s="155">
        <f t="shared" si="47"/>
        <v>0</v>
      </c>
      <c r="N50" s="155">
        <f t="shared" si="47"/>
        <v>6.4</v>
      </c>
      <c r="O50" s="155">
        <f t="shared" si="47"/>
        <v>91.110000000000014</v>
      </c>
      <c r="P50" s="155">
        <f t="shared" si="47"/>
        <v>25.64</v>
      </c>
      <c r="Q50" s="155">
        <f t="shared" si="47"/>
        <v>70.2</v>
      </c>
      <c r="R50" s="155">
        <f t="shared" si="47"/>
        <v>0</v>
      </c>
      <c r="S50" s="155">
        <f t="shared" si="47"/>
        <v>0</v>
      </c>
      <c r="T50" s="155">
        <f t="shared" si="47"/>
        <v>116.75</v>
      </c>
      <c r="U50" s="155">
        <f t="shared" si="47"/>
        <v>94234.303</v>
      </c>
      <c r="V50" s="156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78" customFormat="1" ht="42.75" customHeight="1">
      <c r="A51" s="75"/>
      <c r="B51" s="76" t="s">
        <v>60</v>
      </c>
      <c r="C51" s="77">
        <f>C50+C39+C25</f>
        <v>172103.77999999997</v>
      </c>
      <c r="D51" s="77">
        <f t="shared" ref="D51:U51" si="48">D50+D39+D25</f>
        <v>233.33</v>
      </c>
      <c r="E51" s="77">
        <f t="shared" si="48"/>
        <v>1772.2719999999999</v>
      </c>
      <c r="F51" s="77">
        <f t="shared" si="48"/>
        <v>384.94</v>
      </c>
      <c r="G51" s="77">
        <f t="shared" si="48"/>
        <v>1437.18</v>
      </c>
      <c r="H51" s="77">
        <f t="shared" si="48"/>
        <v>171952.16999999995</v>
      </c>
      <c r="I51" s="77">
        <f t="shared" si="48"/>
        <v>2071.9810000000002</v>
      </c>
      <c r="J51" s="77">
        <f t="shared" si="48"/>
        <v>19.391999999999999</v>
      </c>
      <c r="K51" s="77">
        <f t="shared" si="48"/>
        <v>219.73600000000002</v>
      </c>
      <c r="L51" s="77">
        <f t="shared" si="48"/>
        <v>66.89</v>
      </c>
      <c r="M51" s="77">
        <f t="shared" si="48"/>
        <v>83.72</v>
      </c>
      <c r="N51" s="77">
        <f t="shared" si="48"/>
        <v>2024.4830000000002</v>
      </c>
      <c r="O51" s="77">
        <f t="shared" si="48"/>
        <v>4604.2440000000006</v>
      </c>
      <c r="P51" s="77">
        <f t="shared" si="48"/>
        <v>202.68</v>
      </c>
      <c r="Q51" s="77">
        <f t="shared" si="48"/>
        <v>1504.3920000000001</v>
      </c>
      <c r="R51" s="77">
        <f t="shared" si="48"/>
        <v>17.54</v>
      </c>
      <c r="S51" s="77">
        <f t="shared" si="48"/>
        <v>159.75</v>
      </c>
      <c r="T51" s="77">
        <f t="shared" si="48"/>
        <v>4789.384</v>
      </c>
      <c r="U51" s="77">
        <f t="shared" si="48"/>
        <v>178766.03700000001</v>
      </c>
      <c r="V51" s="168"/>
      <c r="W51" s="168"/>
    </row>
    <row r="52" spans="1:120" s="84" customFormat="1" ht="42.75" hidden="1" customHeight="1">
      <c r="A52" s="80"/>
      <c r="B52" s="81"/>
      <c r="C52" s="82"/>
      <c r="D52" s="82"/>
      <c r="E52" s="71">
        <f>'December 2021'!E52+'March 2022 '!D52</f>
        <v>0</v>
      </c>
      <c r="F52" s="82"/>
      <c r="G52" s="71">
        <f>'December 2021'!G52+'March 2022 '!F52</f>
        <v>0</v>
      </c>
      <c r="H52" s="82"/>
      <c r="I52" s="82"/>
      <c r="J52" s="82"/>
      <c r="K52" s="71">
        <f>'December 2021'!K52+'March 2022 '!J52</f>
        <v>0</v>
      </c>
      <c r="L52" s="82"/>
      <c r="M52" s="71">
        <f>'December 2021'!M52+'March 2022 '!L52</f>
        <v>0</v>
      </c>
      <c r="N52" s="82"/>
      <c r="O52" s="82"/>
      <c r="P52" s="82"/>
      <c r="Q52" s="71">
        <f>'December 2021'!Q52+'March 2022 '!P52</f>
        <v>0</v>
      </c>
      <c r="R52" s="82"/>
      <c r="S52" s="82"/>
      <c r="T52" s="82"/>
      <c r="U52" s="82"/>
      <c r="V52" s="82"/>
      <c r="W52" s="82"/>
    </row>
    <row r="53" spans="1:120" s="84" customFormat="1" hidden="1">
      <c r="A53" s="80"/>
      <c r="B53" s="81"/>
      <c r="C53" s="82"/>
      <c r="D53" s="82"/>
      <c r="E53" s="71">
        <f>'December 2021'!E53+'March 2022 '!D53</f>
        <v>0</v>
      </c>
      <c r="F53" s="82"/>
      <c r="G53" s="71">
        <f>'December 2021'!G53+'March 2022 '!F53</f>
        <v>0</v>
      </c>
      <c r="H53" s="82"/>
      <c r="I53" s="85"/>
      <c r="J53" s="82"/>
      <c r="K53" s="71">
        <f>'December 2021'!K53+'March 2022 '!J53</f>
        <v>0</v>
      </c>
      <c r="L53" s="82"/>
      <c r="M53" s="71">
        <f>'December 2021'!M53+'March 2022 '!L53</f>
        <v>0</v>
      </c>
      <c r="N53" s="82"/>
      <c r="O53" s="82"/>
      <c r="P53" s="85"/>
      <c r="Q53" s="71">
        <f>'December 2021'!Q53+'March 2022 '!P53</f>
        <v>0</v>
      </c>
      <c r="R53" s="82"/>
      <c r="S53" s="85"/>
      <c r="T53" s="86"/>
      <c r="U53" s="82"/>
      <c r="V53" s="82"/>
      <c r="W53" s="82"/>
    </row>
    <row r="54" spans="1:120" s="84" customFormat="1">
      <c r="A54" s="80"/>
      <c r="B54" s="8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82"/>
      <c r="W54" s="82"/>
    </row>
    <row r="55" spans="1:120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120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68">
        <f>D51+J51+P51-F51-L51-R51</f>
        <v>-13.967999999999954</v>
      </c>
      <c r="I56" s="168"/>
      <c r="J56" s="168"/>
      <c r="K56" s="168"/>
      <c r="L56" s="168"/>
      <c r="M56" s="168"/>
      <c r="N56" s="168"/>
      <c r="O56" s="90"/>
      <c r="P56" s="168"/>
      <c r="Q56" s="168"/>
      <c r="R56" s="168"/>
      <c r="S56" s="168"/>
      <c r="T56" s="168"/>
      <c r="U56" s="169"/>
      <c r="V56" s="169"/>
      <c r="W56" s="169"/>
    </row>
    <row r="57" spans="1:120" s="78" customFormat="1" ht="66" customHeight="1">
      <c r="A57" s="87"/>
      <c r="B57" s="88"/>
      <c r="C57" s="168"/>
      <c r="D57" s="184" t="s">
        <v>62</v>
      </c>
      <c r="E57" s="184"/>
      <c r="F57" s="184"/>
      <c r="G57" s="184"/>
      <c r="H57" s="168">
        <f>E51+K51+Q51-G51-M51-S51</f>
        <v>1815.7500000000002</v>
      </c>
      <c r="I57" s="168"/>
      <c r="J57" s="168"/>
      <c r="K57" s="168"/>
      <c r="L57" s="168"/>
      <c r="M57" s="168"/>
      <c r="N57" s="168"/>
      <c r="O57" s="90"/>
      <c r="P57" s="168"/>
      <c r="Q57" s="168"/>
      <c r="R57" s="168"/>
      <c r="S57" s="168"/>
      <c r="T57" s="168"/>
      <c r="U57" s="169"/>
      <c r="V57" s="169"/>
      <c r="W57" s="169"/>
    </row>
    <row r="58" spans="1:120" ht="54" customHeight="1">
      <c r="C58" s="89"/>
      <c r="D58" s="184" t="s">
        <v>63</v>
      </c>
      <c r="E58" s="184"/>
      <c r="F58" s="184"/>
      <c r="G58" s="184"/>
      <c r="H58" s="168">
        <f>H51+N51+T51</f>
        <v>178766.03699999995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120" ht="42.75" customHeight="1">
      <c r="C59" s="169"/>
      <c r="D59" s="169"/>
      <c r="E59" s="46"/>
      <c r="H59" s="92"/>
      <c r="J59" s="94">
        <f>'july 2021'!H58+'March 2022 '!H56</f>
        <v>177660.50999999998</v>
      </c>
      <c r="K59" s="92"/>
      <c r="L59" s="94" t="e">
        <f>#REF!+'March 2022 '!H56</f>
        <v>#REF!</v>
      </c>
      <c r="M59" s="92"/>
      <c r="O59" s="73"/>
    </row>
    <row r="60" spans="1:120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#REF!+'March 2022 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120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2021'!H58+'March 2022 '!H56</f>
        <v>176823.67500000002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120" s="78" customFormat="1">
      <c r="B62" s="88"/>
      <c r="F62" s="98"/>
      <c r="I62" s="96"/>
      <c r="J62" s="98"/>
      <c r="Q62" s="169"/>
      <c r="R62" s="169"/>
      <c r="S62" s="63"/>
      <c r="T62" s="169"/>
      <c r="U62" s="169"/>
      <c r="V62" s="169"/>
      <c r="W62" s="169"/>
    </row>
    <row r="63" spans="1:120" s="78" customFormat="1" ht="61.5" customHeight="1">
      <c r="B63" s="88"/>
      <c r="G63" s="97">
        <f>'[1]May 2020'!H56+'March 2022 '!H56</f>
        <v>174716.99300000002</v>
      </c>
      <c r="J63" s="185" t="s">
        <v>67</v>
      </c>
      <c r="K63" s="185"/>
      <c r="L63" s="185"/>
      <c r="O63" s="169"/>
      <c r="S63" s="98"/>
      <c r="U63" s="169"/>
      <c r="V63" s="169"/>
      <c r="W63" s="169"/>
    </row>
    <row r="64" spans="1:120" s="78" customFormat="1" ht="58.5" customHeight="1">
      <c r="B64" s="88"/>
      <c r="H64" s="46"/>
      <c r="J64" s="185" t="s">
        <v>68</v>
      </c>
      <c r="K64" s="185"/>
      <c r="L64" s="185"/>
      <c r="O64" s="169"/>
      <c r="S64" s="98"/>
      <c r="U64" s="169"/>
      <c r="V64" s="169"/>
      <c r="W64" s="169"/>
    </row>
    <row r="66" spans="2:23">
      <c r="G66" s="92"/>
      <c r="H66" s="94"/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topLeftCell="O1" zoomScale="55" zoomScaleNormal="55" zoomScaleSheetLayoutView="25" workbookViewId="0">
      <pane ySplit="6" topLeftCell="A37" activePane="bottomLeft" state="frozen"/>
      <selection pane="bottomLeft" activeCell="F14" sqref="F14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63"/>
      <c r="W1" s="63"/>
    </row>
    <row r="2" spans="1:183" ht="7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63"/>
      <c r="W2" s="63"/>
    </row>
    <row r="3" spans="1:183" ht="83.25" customHeight="1">
      <c r="A3" s="188" t="s">
        <v>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70" t="s">
        <v>13</v>
      </c>
      <c r="E6" s="170" t="s">
        <v>14</v>
      </c>
      <c r="F6" s="170" t="s">
        <v>13</v>
      </c>
      <c r="G6" s="170" t="s">
        <v>14</v>
      </c>
      <c r="H6" s="180"/>
      <c r="I6" s="180"/>
      <c r="J6" s="68" t="s">
        <v>13</v>
      </c>
      <c r="K6" s="170" t="s">
        <v>14</v>
      </c>
      <c r="L6" s="170" t="s">
        <v>13</v>
      </c>
      <c r="M6" s="170" t="s">
        <v>14</v>
      </c>
      <c r="N6" s="180"/>
      <c r="O6" s="180"/>
      <c r="P6" s="170" t="s">
        <v>13</v>
      </c>
      <c r="Q6" s="170" t="s">
        <v>14</v>
      </c>
      <c r="R6" s="170" t="s">
        <v>13</v>
      </c>
      <c r="S6" s="170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v>161.04000000000065</v>
      </c>
      <c r="D7" s="71">
        <v>0</v>
      </c>
      <c r="E7" s="71">
        <v>0</v>
      </c>
      <c r="F7" s="71">
        <v>0</v>
      </c>
      <c r="G7" s="71">
        <v>0</v>
      </c>
      <c r="H7" s="71">
        <v>161.04000000000065</v>
      </c>
      <c r="I7" s="71">
        <v>130.80499999999995</v>
      </c>
      <c r="J7" s="71">
        <v>0.16</v>
      </c>
      <c r="K7" s="71">
        <v>0.16</v>
      </c>
      <c r="L7" s="71">
        <v>0</v>
      </c>
      <c r="M7" s="71">
        <v>0</v>
      </c>
      <c r="N7" s="71">
        <v>130.96499999999995</v>
      </c>
      <c r="O7" s="72">
        <v>283.68000000000012</v>
      </c>
      <c r="P7" s="71">
        <v>0.46</v>
      </c>
      <c r="Q7" s="71">
        <v>0.46</v>
      </c>
      <c r="R7" s="71">
        <v>0</v>
      </c>
      <c r="S7" s="71">
        <v>0</v>
      </c>
      <c r="T7" s="72">
        <v>284.1400000000001</v>
      </c>
      <c r="U7" s="72">
        <v>576.14500000000066</v>
      </c>
      <c r="V7" s="73"/>
      <c r="W7" s="73"/>
    </row>
    <row r="8" spans="1:183" ht="42.75" customHeight="1">
      <c r="A8" s="69">
        <v>2</v>
      </c>
      <c r="B8" s="70" t="s">
        <v>16</v>
      </c>
      <c r="C8" s="71">
        <v>497.47500000000002</v>
      </c>
      <c r="D8" s="71">
        <v>0</v>
      </c>
      <c r="E8" s="71">
        <v>0</v>
      </c>
      <c r="F8" s="71">
        <v>0</v>
      </c>
      <c r="G8" s="71">
        <v>0</v>
      </c>
      <c r="H8" s="71">
        <v>497.47500000000002</v>
      </c>
      <c r="I8" s="71">
        <v>120.03</v>
      </c>
      <c r="J8" s="71">
        <v>0.878</v>
      </c>
      <c r="K8" s="71">
        <v>0.878</v>
      </c>
      <c r="L8" s="71">
        <v>0</v>
      </c>
      <c r="M8" s="71">
        <v>0</v>
      </c>
      <c r="N8" s="71">
        <v>120.908</v>
      </c>
      <c r="O8" s="72">
        <v>187.64000000000004</v>
      </c>
      <c r="P8" s="71">
        <v>17.309999999999999</v>
      </c>
      <c r="Q8" s="71">
        <v>17.309999999999999</v>
      </c>
      <c r="R8" s="71">
        <v>0</v>
      </c>
      <c r="S8" s="71">
        <v>0</v>
      </c>
      <c r="T8" s="72">
        <v>204.95000000000005</v>
      </c>
      <c r="U8" s="72">
        <v>823.33300000000008</v>
      </c>
      <c r="V8" s="73"/>
      <c r="W8" s="73"/>
    </row>
    <row r="9" spans="1:183" ht="42.75" customHeight="1">
      <c r="A9" s="69">
        <v>3</v>
      </c>
      <c r="B9" s="70" t="s">
        <v>17</v>
      </c>
      <c r="C9" s="71">
        <v>743.9599999999997</v>
      </c>
      <c r="D9" s="71">
        <v>0</v>
      </c>
      <c r="E9" s="71">
        <v>0</v>
      </c>
      <c r="F9" s="71">
        <v>0</v>
      </c>
      <c r="G9" s="71">
        <v>0</v>
      </c>
      <c r="H9" s="71">
        <v>743.9599999999997</v>
      </c>
      <c r="I9" s="71">
        <v>197.33300000000006</v>
      </c>
      <c r="J9" s="71">
        <v>0.88</v>
      </c>
      <c r="K9" s="71">
        <v>0.88</v>
      </c>
      <c r="L9" s="71">
        <v>0</v>
      </c>
      <c r="M9" s="71">
        <v>0</v>
      </c>
      <c r="N9" s="71">
        <v>198.21300000000005</v>
      </c>
      <c r="O9" s="72">
        <v>141.44</v>
      </c>
      <c r="P9" s="71">
        <v>16.2</v>
      </c>
      <c r="Q9" s="71">
        <v>16.2</v>
      </c>
      <c r="R9" s="71">
        <v>0</v>
      </c>
      <c r="S9" s="71">
        <v>0</v>
      </c>
      <c r="T9" s="72">
        <v>157.63999999999999</v>
      </c>
      <c r="U9" s="72">
        <v>1099.8129999999996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142.03400000000008</v>
      </c>
      <c r="J10" s="71">
        <v>7.0000000000000007E-2</v>
      </c>
      <c r="K10" s="71">
        <v>7.0000000000000007E-2</v>
      </c>
      <c r="L10" s="71">
        <v>0</v>
      </c>
      <c r="M10" s="71">
        <v>0</v>
      </c>
      <c r="N10" s="71">
        <v>142.10400000000007</v>
      </c>
      <c r="O10" s="72">
        <v>233.16999999999996</v>
      </c>
      <c r="P10" s="71">
        <v>0</v>
      </c>
      <c r="Q10" s="71">
        <v>0</v>
      </c>
      <c r="R10" s="71">
        <v>0</v>
      </c>
      <c r="S10" s="71">
        <v>0</v>
      </c>
      <c r="T10" s="72">
        <v>233.16999999999996</v>
      </c>
      <c r="U10" s="72">
        <v>375.274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1402.4750000000004</v>
      </c>
      <c r="D11" s="77">
        <f t="shared" ref="D11:U11" si="0">SUM(D7:D10)</f>
        <v>0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1402.4750000000004</v>
      </c>
      <c r="I11" s="77">
        <f t="shared" si="0"/>
        <v>590.20200000000011</v>
      </c>
      <c r="J11" s="77">
        <f t="shared" si="0"/>
        <v>1.9880000000000002</v>
      </c>
      <c r="K11" s="77">
        <f t="shared" si="0"/>
        <v>1.9880000000000002</v>
      </c>
      <c r="L11" s="77">
        <f t="shared" si="0"/>
        <v>0</v>
      </c>
      <c r="M11" s="77">
        <f t="shared" si="0"/>
        <v>0</v>
      </c>
      <c r="N11" s="77">
        <f t="shared" si="0"/>
        <v>592.19000000000005</v>
      </c>
      <c r="O11" s="77">
        <f t="shared" si="0"/>
        <v>845.93000000000018</v>
      </c>
      <c r="P11" s="77">
        <f t="shared" si="0"/>
        <v>33.97</v>
      </c>
      <c r="Q11" s="77">
        <f t="shared" si="0"/>
        <v>33.97</v>
      </c>
      <c r="R11" s="77">
        <f t="shared" si="0"/>
        <v>0</v>
      </c>
      <c r="S11" s="77">
        <f t="shared" si="0"/>
        <v>0</v>
      </c>
      <c r="T11" s="77">
        <f t="shared" si="0"/>
        <v>879.90000000000009</v>
      </c>
      <c r="U11" s="77">
        <f t="shared" si="0"/>
        <v>2874.5650000000001</v>
      </c>
      <c r="V11" s="171"/>
      <c r="W11" s="171"/>
    </row>
    <row r="12" spans="1:183" ht="42.75" customHeight="1">
      <c r="A12" s="69">
        <v>5</v>
      </c>
      <c r="B12" s="70" t="s">
        <v>20</v>
      </c>
      <c r="C12" s="71">
        <v>1653.4899999999991</v>
      </c>
      <c r="D12" s="71">
        <v>0</v>
      </c>
      <c r="E12" s="71">
        <v>0</v>
      </c>
      <c r="F12" s="71">
        <v>0</v>
      </c>
      <c r="G12" s="71">
        <v>0</v>
      </c>
      <c r="H12" s="71">
        <v>1653.4899999999991</v>
      </c>
      <c r="I12" s="71">
        <v>121.63300000000001</v>
      </c>
      <c r="J12" s="164">
        <v>0.06</v>
      </c>
      <c r="K12" s="71">
        <v>0.06</v>
      </c>
      <c r="L12" s="71">
        <v>0</v>
      </c>
      <c r="M12" s="71">
        <v>0</v>
      </c>
      <c r="N12" s="71">
        <v>121.69300000000001</v>
      </c>
      <c r="O12" s="72">
        <v>578.91</v>
      </c>
      <c r="P12" s="71">
        <v>31.49</v>
      </c>
      <c r="Q12" s="71">
        <v>31.49</v>
      </c>
      <c r="R12" s="71">
        <v>0</v>
      </c>
      <c r="S12" s="71">
        <v>0</v>
      </c>
      <c r="T12" s="72">
        <v>610.4</v>
      </c>
      <c r="U12" s="72">
        <v>2385.5829999999992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v>1023.7699999999998</v>
      </c>
      <c r="D13" s="71">
        <v>0</v>
      </c>
      <c r="E13" s="71">
        <v>0</v>
      </c>
      <c r="F13" s="71">
        <v>0</v>
      </c>
      <c r="G13" s="71">
        <v>0</v>
      </c>
      <c r="H13" s="71">
        <v>1023.7699999999998</v>
      </c>
      <c r="I13" s="71">
        <v>148.31400000000008</v>
      </c>
      <c r="J13" s="164">
        <v>0.52</v>
      </c>
      <c r="K13" s="71">
        <v>0.52</v>
      </c>
      <c r="L13" s="71">
        <v>0</v>
      </c>
      <c r="M13" s="71">
        <v>0</v>
      </c>
      <c r="N13" s="71">
        <v>148.83400000000009</v>
      </c>
      <c r="O13" s="72">
        <v>86.53</v>
      </c>
      <c r="P13" s="71">
        <v>0.67</v>
      </c>
      <c r="Q13" s="71">
        <v>0.67</v>
      </c>
      <c r="R13" s="71">
        <v>0</v>
      </c>
      <c r="S13" s="71">
        <v>0</v>
      </c>
      <c r="T13" s="72">
        <v>87.2</v>
      </c>
      <c r="U13" s="72">
        <v>1259.8039999999999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v>2084.5799999999995</v>
      </c>
      <c r="D14" s="71">
        <v>0</v>
      </c>
      <c r="E14" s="71">
        <v>0</v>
      </c>
      <c r="F14" s="71">
        <v>0</v>
      </c>
      <c r="G14" s="71">
        <v>0</v>
      </c>
      <c r="H14" s="71">
        <v>2084.5799999999995</v>
      </c>
      <c r="I14" s="71">
        <v>193.85399999999998</v>
      </c>
      <c r="J14" s="165">
        <v>0.54</v>
      </c>
      <c r="K14" s="71">
        <v>0.54</v>
      </c>
      <c r="L14" s="71">
        <v>0</v>
      </c>
      <c r="M14" s="71">
        <v>0</v>
      </c>
      <c r="N14" s="71">
        <v>194.39399999999998</v>
      </c>
      <c r="O14" s="72">
        <v>352.15999999999991</v>
      </c>
      <c r="P14" s="71">
        <v>31.61</v>
      </c>
      <c r="Q14" s="71">
        <v>31.61</v>
      </c>
      <c r="R14" s="71">
        <v>0</v>
      </c>
      <c r="S14" s="71">
        <v>0</v>
      </c>
      <c r="T14" s="72">
        <v>383.76999999999992</v>
      </c>
      <c r="U14" s="72">
        <v>2662.7439999999992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4761.8399999999983</v>
      </c>
      <c r="D15" s="77">
        <f t="shared" ref="D15:U15" si="1">SUM(D12:D14)</f>
        <v>0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4761.8399999999983</v>
      </c>
      <c r="I15" s="77">
        <f t="shared" si="1"/>
        <v>463.8010000000001</v>
      </c>
      <c r="J15" s="77">
        <f t="shared" si="1"/>
        <v>1.1200000000000001</v>
      </c>
      <c r="K15" s="77">
        <f t="shared" si="1"/>
        <v>1.1200000000000001</v>
      </c>
      <c r="L15" s="77">
        <f t="shared" si="1"/>
        <v>0</v>
      </c>
      <c r="M15" s="77">
        <f t="shared" si="1"/>
        <v>0</v>
      </c>
      <c r="N15" s="77">
        <f t="shared" si="1"/>
        <v>464.92100000000005</v>
      </c>
      <c r="O15" s="77">
        <f t="shared" si="1"/>
        <v>1017.5999999999999</v>
      </c>
      <c r="P15" s="77">
        <f t="shared" si="1"/>
        <v>63.769999999999996</v>
      </c>
      <c r="Q15" s="77">
        <f t="shared" si="1"/>
        <v>63.769999999999996</v>
      </c>
      <c r="R15" s="77">
        <f t="shared" si="1"/>
        <v>0</v>
      </c>
      <c r="S15" s="77">
        <f t="shared" si="1"/>
        <v>0</v>
      </c>
      <c r="T15" s="77">
        <f t="shared" si="1"/>
        <v>1081.3699999999999</v>
      </c>
      <c r="U15" s="77">
        <f t="shared" si="1"/>
        <v>6308.1309999999976</v>
      </c>
      <c r="V15" s="171"/>
      <c r="W15" s="171"/>
    </row>
    <row r="16" spans="1:183" ht="42.75" customHeight="1">
      <c r="A16" s="69">
        <v>8</v>
      </c>
      <c r="B16" s="70" t="s">
        <v>25</v>
      </c>
      <c r="C16" s="71">
        <v>1746.6119999999992</v>
      </c>
      <c r="D16" s="71">
        <v>0.17</v>
      </c>
      <c r="E16" s="71">
        <v>0.17</v>
      </c>
      <c r="F16" s="71">
        <v>0</v>
      </c>
      <c r="G16" s="71">
        <v>0</v>
      </c>
      <c r="H16" s="71">
        <v>1746.7819999999992</v>
      </c>
      <c r="I16" s="71">
        <v>111.02000000000002</v>
      </c>
      <c r="J16" s="71">
        <v>0.05</v>
      </c>
      <c r="K16" s="71">
        <v>0.05</v>
      </c>
      <c r="L16" s="71">
        <v>0</v>
      </c>
      <c r="M16" s="71">
        <v>0</v>
      </c>
      <c r="N16" s="71">
        <v>111.07000000000002</v>
      </c>
      <c r="O16" s="72">
        <v>111.39899999999999</v>
      </c>
      <c r="P16" s="71">
        <v>0.23</v>
      </c>
      <c r="Q16" s="71">
        <v>0.23</v>
      </c>
      <c r="R16" s="71">
        <v>0</v>
      </c>
      <c r="S16" s="71">
        <v>0</v>
      </c>
      <c r="T16" s="72">
        <v>111.62899999999999</v>
      </c>
      <c r="U16" s="72">
        <v>1969.4809999999991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v>199.43399999999986</v>
      </c>
      <c r="D17" s="71">
        <v>0</v>
      </c>
      <c r="E17" s="71">
        <v>0</v>
      </c>
      <c r="F17" s="71">
        <v>0</v>
      </c>
      <c r="G17" s="71">
        <v>0</v>
      </c>
      <c r="H17" s="71">
        <v>199.43399999999986</v>
      </c>
      <c r="I17" s="71">
        <v>22.076999999999991</v>
      </c>
      <c r="J17" s="71">
        <v>0.01</v>
      </c>
      <c r="K17" s="71">
        <v>0.01</v>
      </c>
      <c r="L17" s="71">
        <v>0</v>
      </c>
      <c r="M17" s="71">
        <v>0</v>
      </c>
      <c r="N17" s="71">
        <v>22.086999999999993</v>
      </c>
      <c r="O17" s="72">
        <v>408.27100000000002</v>
      </c>
      <c r="P17" s="71">
        <v>21.93</v>
      </c>
      <c r="Q17" s="71">
        <v>21.93</v>
      </c>
      <c r="R17" s="71">
        <v>0</v>
      </c>
      <c r="S17" s="71">
        <v>0</v>
      </c>
      <c r="T17" s="72">
        <v>430.20100000000002</v>
      </c>
      <c r="U17" s="72">
        <v>651.72199999999987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v>669.86499999999933</v>
      </c>
      <c r="D18" s="71">
        <v>0</v>
      </c>
      <c r="E18" s="71">
        <v>0</v>
      </c>
      <c r="F18" s="71">
        <v>0</v>
      </c>
      <c r="G18" s="71">
        <v>0</v>
      </c>
      <c r="H18" s="71">
        <v>669.86499999999933</v>
      </c>
      <c r="I18" s="71">
        <v>16.36999999999999</v>
      </c>
      <c r="J18" s="71">
        <v>0.47</v>
      </c>
      <c r="K18" s="71">
        <v>0.47</v>
      </c>
      <c r="L18" s="71">
        <v>0</v>
      </c>
      <c r="M18" s="71">
        <v>0</v>
      </c>
      <c r="N18" s="71">
        <v>16.839999999999989</v>
      </c>
      <c r="O18" s="72">
        <v>194.898</v>
      </c>
      <c r="P18" s="71">
        <v>22.229999999999997</v>
      </c>
      <c r="Q18" s="71">
        <v>22.229999999999997</v>
      </c>
      <c r="R18" s="71">
        <v>0</v>
      </c>
      <c r="S18" s="71">
        <v>0</v>
      </c>
      <c r="T18" s="72">
        <v>217.12799999999999</v>
      </c>
      <c r="U18" s="72">
        <v>903.8329999999994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2615.9109999999982</v>
      </c>
      <c r="D19" s="77">
        <f t="shared" ref="D19:U19" si="2">SUM(D16:D18)</f>
        <v>0.17</v>
      </c>
      <c r="E19" s="77">
        <f t="shared" si="2"/>
        <v>0.17</v>
      </c>
      <c r="F19" s="77">
        <f t="shared" si="2"/>
        <v>0</v>
      </c>
      <c r="G19" s="77">
        <f t="shared" si="2"/>
        <v>0</v>
      </c>
      <c r="H19" s="77">
        <f t="shared" si="2"/>
        <v>2616.0809999999983</v>
      </c>
      <c r="I19" s="77">
        <f t="shared" si="2"/>
        <v>149.46699999999998</v>
      </c>
      <c r="J19" s="77">
        <f t="shared" si="2"/>
        <v>0.53</v>
      </c>
      <c r="K19" s="77">
        <f t="shared" si="2"/>
        <v>0.53</v>
      </c>
      <c r="L19" s="77">
        <f t="shared" si="2"/>
        <v>0</v>
      </c>
      <c r="M19" s="77">
        <f t="shared" si="2"/>
        <v>0</v>
      </c>
      <c r="N19" s="77">
        <f t="shared" si="2"/>
        <v>149.99700000000001</v>
      </c>
      <c r="O19" s="77">
        <f t="shared" si="2"/>
        <v>714.56799999999998</v>
      </c>
      <c r="P19" s="77">
        <f t="shared" si="2"/>
        <v>44.39</v>
      </c>
      <c r="Q19" s="77">
        <f t="shared" si="2"/>
        <v>44.39</v>
      </c>
      <c r="R19" s="77">
        <f t="shared" si="2"/>
        <v>0</v>
      </c>
      <c r="S19" s="77">
        <f t="shared" si="2"/>
        <v>0</v>
      </c>
      <c r="T19" s="77">
        <f t="shared" si="2"/>
        <v>758.95800000000008</v>
      </c>
      <c r="U19" s="77">
        <f t="shared" si="2"/>
        <v>3525.0359999999982</v>
      </c>
      <c r="V19" s="171"/>
      <c r="W19" s="171"/>
    </row>
    <row r="20" spans="1:23" ht="42.75" customHeight="1">
      <c r="A20" s="69">
        <v>11</v>
      </c>
      <c r="B20" s="70" t="s">
        <v>29</v>
      </c>
      <c r="C20" s="71">
        <v>1203.5449999999994</v>
      </c>
      <c r="D20" s="71">
        <v>0.85</v>
      </c>
      <c r="E20" s="71">
        <v>0.85</v>
      </c>
      <c r="F20" s="71">
        <v>0</v>
      </c>
      <c r="G20" s="71">
        <v>0</v>
      </c>
      <c r="H20" s="71">
        <v>1204.3949999999993</v>
      </c>
      <c r="I20" s="71">
        <v>152.30100000000002</v>
      </c>
      <c r="J20" s="71">
        <v>0.4</v>
      </c>
      <c r="K20" s="71">
        <v>0.4</v>
      </c>
      <c r="L20" s="71">
        <v>0</v>
      </c>
      <c r="M20" s="71">
        <v>0</v>
      </c>
      <c r="N20" s="71">
        <v>152.70100000000002</v>
      </c>
      <c r="O20" s="72">
        <v>341.93099999999993</v>
      </c>
      <c r="P20" s="71">
        <v>2.71</v>
      </c>
      <c r="Q20" s="71">
        <v>2.71</v>
      </c>
      <c r="R20" s="71">
        <v>0</v>
      </c>
      <c r="S20" s="71">
        <v>0</v>
      </c>
      <c r="T20" s="72">
        <v>344.64099999999991</v>
      </c>
      <c r="U20" s="72">
        <v>1701.7369999999992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v>142.68999999999988</v>
      </c>
      <c r="D21" s="71">
        <v>0</v>
      </c>
      <c r="E21" s="71">
        <v>0</v>
      </c>
      <c r="F21" s="71">
        <v>0</v>
      </c>
      <c r="G21" s="71">
        <v>0</v>
      </c>
      <c r="H21" s="71">
        <v>142.68999999999988</v>
      </c>
      <c r="I21" s="71">
        <v>50.163000000000018</v>
      </c>
      <c r="J21" s="71">
        <v>0.25</v>
      </c>
      <c r="K21" s="71">
        <v>0.25</v>
      </c>
      <c r="L21" s="71">
        <v>0</v>
      </c>
      <c r="M21" s="71">
        <v>0</v>
      </c>
      <c r="N21" s="71">
        <v>50.413000000000018</v>
      </c>
      <c r="O21" s="72">
        <v>266.5</v>
      </c>
      <c r="P21" s="71">
        <v>0</v>
      </c>
      <c r="Q21" s="71">
        <v>0</v>
      </c>
      <c r="R21" s="71">
        <v>0</v>
      </c>
      <c r="S21" s="71">
        <v>0</v>
      </c>
      <c r="T21" s="72">
        <v>266.5</v>
      </c>
      <c r="U21" s="72">
        <v>459.60299999999989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v>27.069999999999879</v>
      </c>
      <c r="D22" s="71">
        <v>0</v>
      </c>
      <c r="E22" s="71">
        <v>0</v>
      </c>
      <c r="F22" s="71">
        <v>0</v>
      </c>
      <c r="G22" s="71">
        <v>0</v>
      </c>
      <c r="H22" s="71">
        <v>27.069999999999879</v>
      </c>
      <c r="I22" s="71">
        <v>15.600000000000005</v>
      </c>
      <c r="J22" s="71">
        <v>0</v>
      </c>
      <c r="K22" s="71">
        <v>0</v>
      </c>
      <c r="L22" s="71">
        <v>0</v>
      </c>
      <c r="M22" s="71">
        <v>0</v>
      </c>
      <c r="N22" s="71">
        <v>15.600000000000005</v>
      </c>
      <c r="O22" s="72">
        <v>671.51</v>
      </c>
      <c r="P22" s="71">
        <v>0.3</v>
      </c>
      <c r="Q22" s="71">
        <v>0.3</v>
      </c>
      <c r="R22" s="71">
        <v>0</v>
      </c>
      <c r="S22" s="71">
        <v>0</v>
      </c>
      <c r="T22" s="72">
        <v>671.81</v>
      </c>
      <c r="U22" s="72">
        <v>714.47999999999979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v>1172.9619999999998</v>
      </c>
      <c r="D23" s="71">
        <v>9.18</v>
      </c>
      <c r="E23" s="71">
        <v>9.18</v>
      </c>
      <c r="F23" s="71">
        <v>0</v>
      </c>
      <c r="G23" s="71">
        <v>0</v>
      </c>
      <c r="H23" s="71">
        <v>1182.1419999999998</v>
      </c>
      <c r="I23" s="71">
        <v>15.293999999999997</v>
      </c>
      <c r="J23" s="71">
        <v>0.32</v>
      </c>
      <c r="K23" s="71">
        <v>0.32</v>
      </c>
      <c r="L23" s="71">
        <v>0</v>
      </c>
      <c r="M23" s="71">
        <v>0</v>
      </c>
      <c r="N23" s="71">
        <v>15.613999999999997</v>
      </c>
      <c r="O23" s="72">
        <v>167.285</v>
      </c>
      <c r="P23" s="71">
        <v>0</v>
      </c>
      <c r="Q23" s="71">
        <v>0</v>
      </c>
      <c r="R23" s="71">
        <v>0</v>
      </c>
      <c r="S23" s="71">
        <v>0</v>
      </c>
      <c r="T23" s="72">
        <v>167.285</v>
      </c>
      <c r="U23" s="72">
        <v>1365.0409999999999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2546.2669999999989</v>
      </c>
      <c r="D24" s="77">
        <f t="shared" ref="D24:U24" si="3">SUM(D20:D23)</f>
        <v>10.029999999999999</v>
      </c>
      <c r="E24" s="77">
        <f t="shared" si="3"/>
        <v>10.029999999999999</v>
      </c>
      <c r="F24" s="77">
        <f t="shared" si="3"/>
        <v>0</v>
      </c>
      <c r="G24" s="77">
        <f t="shared" si="3"/>
        <v>0</v>
      </c>
      <c r="H24" s="77">
        <f t="shared" si="3"/>
        <v>2556.2969999999987</v>
      </c>
      <c r="I24" s="77">
        <f t="shared" si="3"/>
        <v>233.358</v>
      </c>
      <c r="J24" s="77">
        <f t="shared" si="3"/>
        <v>0.97</v>
      </c>
      <c r="K24" s="77">
        <f t="shared" si="3"/>
        <v>0.97</v>
      </c>
      <c r="L24" s="77">
        <f t="shared" si="3"/>
        <v>0</v>
      </c>
      <c r="M24" s="77">
        <f t="shared" si="3"/>
        <v>0</v>
      </c>
      <c r="N24" s="77">
        <f t="shared" si="3"/>
        <v>234.32800000000003</v>
      </c>
      <c r="O24" s="77">
        <f t="shared" si="3"/>
        <v>1447.2259999999999</v>
      </c>
      <c r="P24" s="77">
        <f t="shared" si="3"/>
        <v>3.01</v>
      </c>
      <c r="Q24" s="77">
        <f t="shared" si="3"/>
        <v>3.01</v>
      </c>
      <c r="R24" s="77">
        <f t="shared" si="3"/>
        <v>0</v>
      </c>
      <c r="S24" s="77">
        <f t="shared" si="3"/>
        <v>0</v>
      </c>
      <c r="T24" s="77">
        <f t="shared" si="3"/>
        <v>1450.2359999999999</v>
      </c>
      <c r="U24" s="77">
        <f t="shared" si="3"/>
        <v>4240.860999999999</v>
      </c>
      <c r="V24" s="171"/>
      <c r="W24" s="171"/>
    </row>
    <row r="25" spans="1:23" s="157" customFormat="1" ht="42.75" customHeight="1">
      <c r="A25" s="153"/>
      <c r="B25" s="154" t="s">
        <v>34</v>
      </c>
      <c r="C25" s="155">
        <f>C24+C19+C15+C11</f>
        <v>11326.492999999997</v>
      </c>
      <c r="D25" s="155">
        <f t="shared" ref="D25:U25" si="4">D24+D19+D15+D11</f>
        <v>10.199999999999999</v>
      </c>
      <c r="E25" s="155">
        <f t="shared" si="4"/>
        <v>10.199999999999999</v>
      </c>
      <c r="F25" s="155">
        <f t="shared" si="4"/>
        <v>0</v>
      </c>
      <c r="G25" s="155">
        <f t="shared" si="4"/>
        <v>0</v>
      </c>
      <c r="H25" s="155">
        <f t="shared" si="4"/>
        <v>11336.692999999996</v>
      </c>
      <c r="I25" s="155">
        <f t="shared" si="4"/>
        <v>1436.8280000000002</v>
      </c>
      <c r="J25" s="155">
        <f t="shared" si="4"/>
        <v>4.6080000000000005</v>
      </c>
      <c r="K25" s="155">
        <f t="shared" si="4"/>
        <v>4.6080000000000005</v>
      </c>
      <c r="L25" s="155">
        <f t="shared" si="4"/>
        <v>0</v>
      </c>
      <c r="M25" s="155">
        <f t="shared" si="4"/>
        <v>0</v>
      </c>
      <c r="N25" s="155">
        <f t="shared" si="4"/>
        <v>1441.4360000000001</v>
      </c>
      <c r="O25" s="155">
        <f t="shared" si="4"/>
        <v>4025.3240000000001</v>
      </c>
      <c r="P25" s="155">
        <f t="shared" si="4"/>
        <v>145.13999999999999</v>
      </c>
      <c r="Q25" s="155">
        <f t="shared" si="4"/>
        <v>145.13999999999999</v>
      </c>
      <c r="R25" s="155">
        <f t="shared" si="4"/>
        <v>0</v>
      </c>
      <c r="S25" s="155">
        <f t="shared" si="4"/>
        <v>0</v>
      </c>
      <c r="T25" s="155">
        <f t="shared" si="4"/>
        <v>4170.4639999999999</v>
      </c>
      <c r="U25" s="155">
        <f t="shared" si="4"/>
        <v>16948.592999999993</v>
      </c>
      <c r="V25" s="156"/>
      <c r="W25" s="156"/>
    </row>
    <row r="26" spans="1:23" ht="42.75" customHeight="1">
      <c r="A26" s="69">
        <v>15</v>
      </c>
      <c r="B26" s="70" t="s">
        <v>35</v>
      </c>
      <c r="C26" s="71">
        <f>'[3]March 2022'!H26</f>
        <v>1183.6419999999994</v>
      </c>
      <c r="D26" s="71">
        <v>6.09</v>
      </c>
      <c r="E26" s="71">
        <f t="shared" ref="E26:E27" si="5">D26</f>
        <v>6.09</v>
      </c>
      <c r="F26" s="71">
        <v>0</v>
      </c>
      <c r="G26" s="71">
        <f t="shared" ref="G26:G27" si="6">F26</f>
        <v>0</v>
      </c>
      <c r="H26" s="71">
        <f t="shared" ref="H26:H27" si="7">C26+D26-F26</f>
        <v>1189.7319999999993</v>
      </c>
      <c r="I26" s="71">
        <f>'[3]March 2022'!N26</f>
        <v>0</v>
      </c>
      <c r="J26" s="71">
        <v>0</v>
      </c>
      <c r="K26" s="71">
        <f t="shared" ref="K26:K27" si="8">J26</f>
        <v>0</v>
      </c>
      <c r="L26" s="71">
        <v>0</v>
      </c>
      <c r="M26" s="71">
        <f t="shared" ref="M26:M27" si="9">L26</f>
        <v>0</v>
      </c>
      <c r="N26" s="71">
        <f t="shared" ref="N26:N27" si="10">I26+J26-L26</f>
        <v>0</v>
      </c>
      <c r="O26" s="72">
        <f>'[3]March 2022'!T26</f>
        <v>129.56</v>
      </c>
      <c r="P26" s="71">
        <v>0</v>
      </c>
      <c r="Q26" s="71">
        <f t="shared" ref="Q26:Q27" si="11">P26</f>
        <v>0</v>
      </c>
      <c r="R26" s="71">
        <v>0</v>
      </c>
      <c r="S26" s="71">
        <f t="shared" ref="S26:S27" si="12">R26</f>
        <v>0</v>
      </c>
      <c r="T26" s="72">
        <f t="shared" ref="T26:T27" si="13">O26+P26-R26</f>
        <v>129.56</v>
      </c>
      <c r="U26" s="72">
        <f t="shared" ref="U26:U27" si="14">H26+N26+T26</f>
        <v>1319.2919999999992</v>
      </c>
      <c r="V26" s="73"/>
      <c r="W26" s="73"/>
    </row>
    <row r="27" spans="1:23" ht="42.75" customHeight="1">
      <c r="A27" s="69">
        <v>16</v>
      </c>
      <c r="B27" s="70" t="s">
        <v>79</v>
      </c>
      <c r="C27" s="71">
        <f>'[3]March 2022'!H27</f>
        <v>10298.186999999993</v>
      </c>
      <c r="D27" s="71">
        <v>6.12</v>
      </c>
      <c r="E27" s="71">
        <f t="shared" si="5"/>
        <v>6.12</v>
      </c>
      <c r="F27" s="71">
        <v>0</v>
      </c>
      <c r="G27" s="71">
        <f t="shared" si="6"/>
        <v>0</v>
      </c>
      <c r="H27" s="71">
        <f t="shared" si="7"/>
        <v>10304.306999999993</v>
      </c>
      <c r="I27" s="71">
        <f>'[3]March 2022'!N27</f>
        <v>385.03499999999991</v>
      </c>
      <c r="J27" s="71">
        <v>5.16</v>
      </c>
      <c r="K27" s="71">
        <f t="shared" si="8"/>
        <v>5.16</v>
      </c>
      <c r="L27" s="71">
        <v>0</v>
      </c>
      <c r="M27" s="71">
        <f t="shared" si="9"/>
        <v>0</v>
      </c>
      <c r="N27" s="71">
        <f t="shared" si="10"/>
        <v>390.19499999999994</v>
      </c>
      <c r="O27" s="72">
        <f>'[3]March 2022'!T27</f>
        <v>75.350000000000009</v>
      </c>
      <c r="P27" s="71">
        <v>0</v>
      </c>
      <c r="Q27" s="71">
        <f t="shared" si="11"/>
        <v>0</v>
      </c>
      <c r="R27" s="71">
        <v>45.21</v>
      </c>
      <c r="S27" s="71">
        <f t="shared" si="12"/>
        <v>45.21</v>
      </c>
      <c r="T27" s="72">
        <f t="shared" si="13"/>
        <v>30.140000000000008</v>
      </c>
      <c r="U27" s="72">
        <f t="shared" si="14"/>
        <v>10724.641999999993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11481.828999999992</v>
      </c>
      <c r="D28" s="77">
        <f t="shared" ref="D28:U28" si="15">SUM(D26:D27)</f>
        <v>12.21</v>
      </c>
      <c r="E28" s="77">
        <f t="shared" si="15"/>
        <v>12.21</v>
      </c>
      <c r="F28" s="77">
        <f t="shared" si="15"/>
        <v>0</v>
      </c>
      <c r="G28" s="77">
        <f t="shared" si="15"/>
        <v>0</v>
      </c>
      <c r="H28" s="77">
        <f t="shared" si="15"/>
        <v>11494.038999999993</v>
      </c>
      <c r="I28" s="77">
        <f t="shared" si="15"/>
        <v>385.03499999999991</v>
      </c>
      <c r="J28" s="77">
        <f t="shared" si="15"/>
        <v>5.16</v>
      </c>
      <c r="K28" s="77">
        <f t="shared" si="15"/>
        <v>5.16</v>
      </c>
      <c r="L28" s="77">
        <f t="shared" si="15"/>
        <v>0</v>
      </c>
      <c r="M28" s="77">
        <f t="shared" si="15"/>
        <v>0</v>
      </c>
      <c r="N28" s="77">
        <f t="shared" si="15"/>
        <v>390.19499999999994</v>
      </c>
      <c r="O28" s="77">
        <f t="shared" si="15"/>
        <v>204.91000000000003</v>
      </c>
      <c r="P28" s="77">
        <f t="shared" si="15"/>
        <v>0</v>
      </c>
      <c r="Q28" s="77">
        <f t="shared" si="15"/>
        <v>0</v>
      </c>
      <c r="R28" s="77">
        <f t="shared" si="15"/>
        <v>45.21</v>
      </c>
      <c r="S28" s="77">
        <f t="shared" si="15"/>
        <v>45.21</v>
      </c>
      <c r="T28" s="77">
        <f t="shared" si="15"/>
        <v>159.70000000000002</v>
      </c>
      <c r="U28" s="77">
        <f t="shared" si="15"/>
        <v>12043.933999999992</v>
      </c>
      <c r="V28" s="171"/>
      <c r="W28" s="171"/>
    </row>
    <row r="29" spans="1:23" ht="42.75" customHeight="1">
      <c r="A29" s="69">
        <v>17</v>
      </c>
      <c r="B29" s="70" t="s">
        <v>38</v>
      </c>
      <c r="C29" s="71">
        <f>'[3]March 2022'!H29</f>
        <v>4464.3330000000014</v>
      </c>
      <c r="D29" s="71">
        <v>10.6</v>
      </c>
      <c r="E29" s="71">
        <f t="shared" ref="E29:E32" si="16">D29</f>
        <v>10.6</v>
      </c>
      <c r="F29" s="71">
        <v>0</v>
      </c>
      <c r="G29" s="71">
        <f t="shared" ref="G29:G32" si="17">F29</f>
        <v>0</v>
      </c>
      <c r="H29" s="71">
        <f>C29+D29-F29-62.72</f>
        <v>4412.2130000000016</v>
      </c>
      <c r="I29" s="71">
        <f>'[3]March 2022'!N29</f>
        <v>71.69</v>
      </c>
      <c r="J29" s="71">
        <v>0</v>
      </c>
      <c r="K29" s="71">
        <f t="shared" ref="K29:K32" si="18">J29</f>
        <v>0</v>
      </c>
      <c r="L29" s="71">
        <v>0</v>
      </c>
      <c r="M29" s="71">
        <f t="shared" ref="M29:M32" si="19">L29</f>
        <v>0</v>
      </c>
      <c r="N29" s="71">
        <f t="shared" ref="N29:N32" si="20">I29+J29-L29</f>
        <v>71.69</v>
      </c>
      <c r="O29" s="72">
        <f>'[3]March 2022'!T29</f>
        <v>138.08000000000001</v>
      </c>
      <c r="P29" s="71">
        <v>0</v>
      </c>
      <c r="Q29" s="71">
        <f t="shared" ref="Q29:Q32" si="21">P29</f>
        <v>0</v>
      </c>
      <c r="R29" s="71">
        <v>0</v>
      </c>
      <c r="S29" s="71">
        <f t="shared" ref="S29:S32" si="22">R29</f>
        <v>0</v>
      </c>
      <c r="T29" s="72">
        <f t="shared" ref="T29:T32" si="23">O29+P29-R29</f>
        <v>138.08000000000001</v>
      </c>
      <c r="U29" s="72">
        <f t="shared" ref="U29:U32" si="24">H29+N29+T29</f>
        <v>4621.9830000000011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'[3]March 2022'!H30</f>
        <v>5890.1140000000014</v>
      </c>
      <c r="D30" s="71">
        <v>8.7200000000000006</v>
      </c>
      <c r="E30" s="71">
        <f t="shared" si="16"/>
        <v>8.7200000000000006</v>
      </c>
      <c r="F30" s="71">
        <v>0</v>
      </c>
      <c r="G30" s="71">
        <f t="shared" si="17"/>
        <v>0</v>
      </c>
      <c r="H30" s="71">
        <f>C30+D30-F30+67.34+62.72</f>
        <v>6028.8940000000021</v>
      </c>
      <c r="I30" s="71">
        <f>'[3]March 2022'!N30</f>
        <v>0</v>
      </c>
      <c r="J30" s="71">
        <v>0</v>
      </c>
      <c r="K30" s="71">
        <f t="shared" si="18"/>
        <v>0</v>
      </c>
      <c r="L30" s="71">
        <v>0</v>
      </c>
      <c r="M30" s="71">
        <f t="shared" si="19"/>
        <v>0</v>
      </c>
      <c r="N30" s="71">
        <f t="shared" si="20"/>
        <v>0</v>
      </c>
      <c r="O30" s="72">
        <f>'[3]March 2022'!T30</f>
        <v>0.22</v>
      </c>
      <c r="P30" s="71">
        <v>0</v>
      </c>
      <c r="Q30" s="71">
        <f t="shared" si="21"/>
        <v>0</v>
      </c>
      <c r="R30" s="71">
        <v>0</v>
      </c>
      <c r="S30" s="71">
        <f t="shared" si="22"/>
        <v>0</v>
      </c>
      <c r="T30" s="72">
        <f t="shared" si="23"/>
        <v>0.22</v>
      </c>
      <c r="U30" s="72">
        <f t="shared" si="24"/>
        <v>6029.1140000000023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'[3]March 2022'!H31</f>
        <v>3074.0629999999996</v>
      </c>
      <c r="D31" s="71">
        <v>2.89</v>
      </c>
      <c r="E31" s="71">
        <f t="shared" si="16"/>
        <v>2.89</v>
      </c>
      <c r="F31" s="71">
        <v>3.38</v>
      </c>
      <c r="G31" s="71">
        <f t="shared" si="17"/>
        <v>3.38</v>
      </c>
      <c r="H31" s="71">
        <f t="shared" ref="H31" si="25">C31+D31-F31</f>
        <v>3073.5729999999994</v>
      </c>
      <c r="I31" s="71">
        <f>'[3]March 2022'!N31</f>
        <v>3.1600000000000037</v>
      </c>
      <c r="J31" s="71">
        <v>0</v>
      </c>
      <c r="K31" s="71">
        <f t="shared" si="18"/>
        <v>0</v>
      </c>
      <c r="L31" s="71">
        <v>0</v>
      </c>
      <c r="M31" s="71">
        <f t="shared" si="19"/>
        <v>0</v>
      </c>
      <c r="N31" s="71">
        <f t="shared" si="20"/>
        <v>3.1600000000000037</v>
      </c>
      <c r="O31" s="72">
        <f>'[3]March 2022'!T31</f>
        <v>128.47999999999999</v>
      </c>
      <c r="P31" s="71">
        <v>0</v>
      </c>
      <c r="Q31" s="71">
        <f t="shared" si="21"/>
        <v>0</v>
      </c>
      <c r="R31" s="71">
        <v>0</v>
      </c>
      <c r="S31" s="71">
        <f t="shared" si="22"/>
        <v>0</v>
      </c>
      <c r="T31" s="72">
        <f t="shared" si="23"/>
        <v>128.47999999999999</v>
      </c>
      <c r="U31" s="72">
        <f t="shared" si="24"/>
        <v>3205.2129999999993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'[3]March 2022'!H32</f>
        <v>4436.0199999999995</v>
      </c>
      <c r="D32" s="71">
        <v>2.42</v>
      </c>
      <c r="E32" s="71">
        <f t="shared" si="16"/>
        <v>2.42</v>
      </c>
      <c r="F32" s="71">
        <v>0</v>
      </c>
      <c r="G32" s="71">
        <f t="shared" si="17"/>
        <v>0</v>
      </c>
      <c r="H32" s="71">
        <f>C32+D32-F32-67.34</f>
        <v>4371.0999999999995</v>
      </c>
      <c r="I32" s="71">
        <f>'[3]March 2022'!N32</f>
        <v>133.84</v>
      </c>
      <c r="J32" s="71">
        <v>1.4</v>
      </c>
      <c r="K32" s="71">
        <f t="shared" si="18"/>
        <v>1.4</v>
      </c>
      <c r="L32" s="71">
        <v>0</v>
      </c>
      <c r="M32" s="71">
        <f t="shared" si="19"/>
        <v>0</v>
      </c>
      <c r="N32" s="71">
        <f t="shared" si="20"/>
        <v>135.24</v>
      </c>
      <c r="O32" s="72">
        <f>'[3]March 2022'!T32</f>
        <v>271.04999999999995</v>
      </c>
      <c r="P32" s="71">
        <v>0</v>
      </c>
      <c r="Q32" s="71">
        <f t="shared" si="21"/>
        <v>0</v>
      </c>
      <c r="R32" s="71">
        <v>27.41</v>
      </c>
      <c r="S32" s="71">
        <f t="shared" si="22"/>
        <v>27.41</v>
      </c>
      <c r="T32" s="72">
        <f t="shared" si="23"/>
        <v>243.63999999999996</v>
      </c>
      <c r="U32" s="72">
        <f t="shared" si="24"/>
        <v>4749.9799999999996</v>
      </c>
      <c r="V32" s="73"/>
      <c r="W32" s="73"/>
    </row>
    <row r="33" spans="1:120" s="78" customFormat="1" ht="61.5" customHeight="1">
      <c r="A33" s="75"/>
      <c r="B33" s="76" t="s">
        <v>81</v>
      </c>
      <c r="C33" s="77">
        <f>SUM(C29:C32)</f>
        <v>17864.530000000002</v>
      </c>
      <c r="D33" s="77">
        <f t="shared" ref="D33:U33" si="26">SUM(D29:D32)</f>
        <v>24.630000000000003</v>
      </c>
      <c r="E33" s="77">
        <f t="shared" si="26"/>
        <v>24.630000000000003</v>
      </c>
      <c r="F33" s="77">
        <f t="shared" si="26"/>
        <v>3.38</v>
      </c>
      <c r="G33" s="77">
        <f t="shared" si="26"/>
        <v>3.38</v>
      </c>
      <c r="H33" s="77">
        <f t="shared" si="26"/>
        <v>17885.780000000002</v>
      </c>
      <c r="I33" s="77">
        <f t="shared" si="26"/>
        <v>208.69</v>
      </c>
      <c r="J33" s="77">
        <f t="shared" si="26"/>
        <v>1.4</v>
      </c>
      <c r="K33" s="77">
        <f t="shared" si="26"/>
        <v>1.4</v>
      </c>
      <c r="L33" s="77">
        <f t="shared" si="26"/>
        <v>0</v>
      </c>
      <c r="M33" s="77">
        <f t="shared" si="26"/>
        <v>0</v>
      </c>
      <c r="N33" s="77">
        <f t="shared" si="26"/>
        <v>210.09</v>
      </c>
      <c r="O33" s="77">
        <f t="shared" si="26"/>
        <v>537.82999999999993</v>
      </c>
      <c r="P33" s="77">
        <f t="shared" si="26"/>
        <v>0</v>
      </c>
      <c r="Q33" s="77">
        <f t="shared" si="26"/>
        <v>0</v>
      </c>
      <c r="R33" s="77">
        <f t="shared" si="26"/>
        <v>27.41</v>
      </c>
      <c r="S33" s="77">
        <f t="shared" si="26"/>
        <v>27.41</v>
      </c>
      <c r="T33" s="77">
        <f t="shared" si="26"/>
        <v>510.41999999999996</v>
      </c>
      <c r="U33" s="77">
        <f t="shared" si="26"/>
        <v>18606.29</v>
      </c>
      <c r="V33" s="171"/>
      <c r="W33" s="171"/>
    </row>
    <row r="34" spans="1:120" ht="42.75" customHeight="1">
      <c r="A34" s="69">
        <v>21</v>
      </c>
      <c r="B34" s="70" t="s">
        <v>43</v>
      </c>
      <c r="C34" s="71">
        <f>'[3]March 2022'!H34</f>
        <v>5866.1100000000015</v>
      </c>
      <c r="D34" s="71">
        <v>5.34</v>
      </c>
      <c r="E34" s="71">
        <f t="shared" ref="E34:E37" si="27">D34</f>
        <v>5.34</v>
      </c>
      <c r="F34" s="71">
        <v>0</v>
      </c>
      <c r="G34" s="71">
        <f t="shared" ref="G34:G37" si="28">F34</f>
        <v>0</v>
      </c>
      <c r="H34" s="71">
        <f t="shared" ref="H34:H37" si="29">C34+D34-F34</f>
        <v>5871.4500000000016</v>
      </c>
      <c r="I34" s="71">
        <f>'[3]March 2022'!N34</f>
        <v>0</v>
      </c>
      <c r="J34" s="71">
        <v>0</v>
      </c>
      <c r="K34" s="71">
        <f t="shared" ref="K34:K37" si="30">J34</f>
        <v>0</v>
      </c>
      <c r="L34" s="71">
        <v>0</v>
      </c>
      <c r="M34" s="71">
        <f t="shared" ref="M34:M37" si="31">L34</f>
        <v>0</v>
      </c>
      <c r="N34" s="71">
        <f t="shared" ref="N34:N37" si="32">I34+J34-L34</f>
        <v>0</v>
      </c>
      <c r="O34" s="72">
        <f>'[3]March 2022'!T34</f>
        <v>0</v>
      </c>
      <c r="P34" s="71">
        <v>0</v>
      </c>
      <c r="Q34" s="71">
        <f t="shared" ref="Q34:Q37" si="33">P34</f>
        <v>0</v>
      </c>
      <c r="R34" s="71">
        <v>0</v>
      </c>
      <c r="S34" s="71">
        <f t="shared" ref="S34:S37" si="34">R34</f>
        <v>0</v>
      </c>
      <c r="T34" s="72">
        <f t="shared" ref="T34:T37" si="35">O34+P34-R34</f>
        <v>0</v>
      </c>
      <c r="U34" s="72">
        <f t="shared" ref="U34:U37" si="36">H34+N34+T34</f>
        <v>5871.4500000000016</v>
      </c>
      <c r="V34" s="79"/>
      <c r="W34" s="79"/>
    </row>
    <row r="35" spans="1:120" ht="42.75" customHeight="1">
      <c r="A35" s="69">
        <v>22</v>
      </c>
      <c r="B35" s="70" t="s">
        <v>44</v>
      </c>
      <c r="C35" s="71">
        <f>'[3]March 2022'!H35</f>
        <v>4624.9050000000007</v>
      </c>
      <c r="D35" s="71">
        <v>20.13</v>
      </c>
      <c r="E35" s="71">
        <f t="shared" si="27"/>
        <v>20.13</v>
      </c>
      <c r="F35" s="71">
        <v>0</v>
      </c>
      <c r="G35" s="71">
        <f t="shared" si="28"/>
        <v>0</v>
      </c>
      <c r="H35" s="71">
        <f t="shared" si="29"/>
        <v>4645.0350000000008</v>
      </c>
      <c r="I35" s="71">
        <f>'[3]March 2022'!N35</f>
        <v>0.1</v>
      </c>
      <c r="J35" s="71">
        <v>0</v>
      </c>
      <c r="K35" s="71">
        <f t="shared" si="30"/>
        <v>0</v>
      </c>
      <c r="L35" s="71">
        <v>0</v>
      </c>
      <c r="M35" s="71">
        <f t="shared" si="31"/>
        <v>0</v>
      </c>
      <c r="N35" s="71">
        <f t="shared" si="32"/>
        <v>0.1</v>
      </c>
      <c r="O35" s="72">
        <f>'[3]March 2022'!T35</f>
        <v>16.43</v>
      </c>
      <c r="P35" s="71">
        <v>0</v>
      </c>
      <c r="Q35" s="71">
        <f t="shared" si="33"/>
        <v>0</v>
      </c>
      <c r="R35" s="71">
        <v>0</v>
      </c>
      <c r="S35" s="71">
        <f t="shared" si="34"/>
        <v>0</v>
      </c>
      <c r="T35" s="72">
        <f t="shared" si="35"/>
        <v>16.43</v>
      </c>
      <c r="U35" s="72">
        <f t="shared" si="36"/>
        <v>4661.5650000000014</v>
      </c>
      <c r="V35" s="79"/>
      <c r="W35" s="79"/>
    </row>
    <row r="36" spans="1:120" ht="42.75" customHeight="1">
      <c r="A36" s="69">
        <v>23</v>
      </c>
      <c r="B36" s="70" t="s">
        <v>45</v>
      </c>
      <c r="C36" s="71">
        <f>'[3]March 2022'!H36</f>
        <v>19366.870000000003</v>
      </c>
      <c r="D36" s="71">
        <v>0.1</v>
      </c>
      <c r="E36" s="71">
        <f t="shared" si="27"/>
        <v>0.1</v>
      </c>
      <c r="F36" s="71">
        <v>0</v>
      </c>
      <c r="G36" s="71">
        <f t="shared" si="28"/>
        <v>0</v>
      </c>
      <c r="H36" s="71">
        <f t="shared" si="29"/>
        <v>19366.97</v>
      </c>
      <c r="I36" s="71">
        <f>'[3]March 2022'!N36</f>
        <v>8.5</v>
      </c>
      <c r="J36" s="71">
        <v>0</v>
      </c>
      <c r="K36" s="71">
        <f t="shared" si="30"/>
        <v>0</v>
      </c>
      <c r="L36" s="71">
        <v>0</v>
      </c>
      <c r="M36" s="71">
        <f t="shared" si="31"/>
        <v>0</v>
      </c>
      <c r="N36" s="71">
        <f t="shared" si="32"/>
        <v>8.5</v>
      </c>
      <c r="O36" s="72">
        <f>'[3]March 2022'!T36</f>
        <v>0</v>
      </c>
      <c r="P36" s="71">
        <v>0</v>
      </c>
      <c r="Q36" s="71">
        <f t="shared" si="33"/>
        <v>0</v>
      </c>
      <c r="R36" s="71">
        <v>0</v>
      </c>
      <c r="S36" s="71">
        <f t="shared" si="34"/>
        <v>0</v>
      </c>
      <c r="T36" s="72">
        <f t="shared" si="35"/>
        <v>0</v>
      </c>
      <c r="U36" s="72">
        <f t="shared" si="36"/>
        <v>19375.47</v>
      </c>
      <c r="V36" s="79"/>
      <c r="W36" s="79"/>
    </row>
    <row r="37" spans="1:120" ht="42.75" customHeight="1">
      <c r="A37" s="69">
        <v>24</v>
      </c>
      <c r="B37" s="70" t="s">
        <v>46</v>
      </c>
      <c r="C37" s="71">
        <f>'[3]March 2022'!H37</f>
        <v>7007.5999999999985</v>
      </c>
      <c r="D37" s="71">
        <v>0.72</v>
      </c>
      <c r="E37" s="71">
        <f t="shared" si="27"/>
        <v>0.72</v>
      </c>
      <c r="F37" s="71">
        <v>0</v>
      </c>
      <c r="G37" s="71">
        <f t="shared" si="28"/>
        <v>0</v>
      </c>
      <c r="H37" s="71">
        <f t="shared" si="29"/>
        <v>7008.3199999999988</v>
      </c>
      <c r="I37" s="71">
        <f>'[3]March 2022'!N37</f>
        <v>0</v>
      </c>
      <c r="J37" s="71">
        <v>0</v>
      </c>
      <c r="K37" s="71">
        <f t="shared" si="30"/>
        <v>0</v>
      </c>
      <c r="L37" s="71">
        <v>0</v>
      </c>
      <c r="M37" s="71">
        <f t="shared" si="31"/>
        <v>0</v>
      </c>
      <c r="N37" s="71">
        <f t="shared" si="32"/>
        <v>0</v>
      </c>
      <c r="O37" s="72">
        <f>'[3]March 2022'!T37</f>
        <v>3.1</v>
      </c>
      <c r="P37" s="71">
        <v>0</v>
      </c>
      <c r="Q37" s="71">
        <f t="shared" si="33"/>
        <v>0</v>
      </c>
      <c r="R37" s="71">
        <v>0</v>
      </c>
      <c r="S37" s="71">
        <f t="shared" si="34"/>
        <v>0</v>
      </c>
      <c r="T37" s="72">
        <f t="shared" si="35"/>
        <v>3.1</v>
      </c>
      <c r="U37" s="72">
        <f t="shared" si="36"/>
        <v>7011.4199999999992</v>
      </c>
      <c r="V37" s="158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120" s="78" customFormat="1" ht="42.75" customHeight="1">
      <c r="A38" s="153"/>
      <c r="B38" s="154" t="s">
        <v>47</v>
      </c>
      <c r="C38" s="155">
        <f>SUM(C34:C37)</f>
        <v>36865.485000000001</v>
      </c>
      <c r="D38" s="155">
        <f t="shared" ref="D38:U38" si="37">SUM(D34:D37)</f>
        <v>26.29</v>
      </c>
      <c r="E38" s="155">
        <f t="shared" si="37"/>
        <v>26.29</v>
      </c>
      <c r="F38" s="155">
        <f t="shared" si="37"/>
        <v>0</v>
      </c>
      <c r="G38" s="155">
        <f t="shared" si="37"/>
        <v>0</v>
      </c>
      <c r="H38" s="155">
        <f t="shared" si="37"/>
        <v>36891.775000000001</v>
      </c>
      <c r="I38" s="155">
        <f t="shared" si="37"/>
        <v>8.6</v>
      </c>
      <c r="J38" s="155">
        <f t="shared" si="37"/>
        <v>0</v>
      </c>
      <c r="K38" s="155">
        <f t="shared" si="37"/>
        <v>0</v>
      </c>
      <c r="L38" s="155">
        <f t="shared" si="37"/>
        <v>0</v>
      </c>
      <c r="M38" s="155">
        <f t="shared" si="37"/>
        <v>0</v>
      </c>
      <c r="N38" s="155">
        <f t="shared" si="37"/>
        <v>8.6</v>
      </c>
      <c r="O38" s="155">
        <f t="shared" si="37"/>
        <v>19.53</v>
      </c>
      <c r="P38" s="155">
        <f t="shared" si="37"/>
        <v>0</v>
      </c>
      <c r="Q38" s="155">
        <f t="shared" si="37"/>
        <v>0</v>
      </c>
      <c r="R38" s="155">
        <f t="shared" si="37"/>
        <v>0</v>
      </c>
      <c r="S38" s="155">
        <f t="shared" si="37"/>
        <v>0</v>
      </c>
      <c r="T38" s="155">
        <f t="shared" si="37"/>
        <v>19.53</v>
      </c>
      <c r="U38" s="155">
        <f t="shared" si="37"/>
        <v>36919.905000000006</v>
      </c>
      <c r="V38" s="156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</row>
    <row r="39" spans="1:120" s="149" customFormat="1" ht="42.75" customHeight="1">
      <c r="A39" s="153"/>
      <c r="B39" s="154" t="s">
        <v>48</v>
      </c>
      <c r="C39" s="155">
        <f>C38+C33+C28</f>
        <v>66211.843999999997</v>
      </c>
      <c r="D39" s="155">
        <f t="shared" ref="D39:U39" si="38">D38+D33+D28</f>
        <v>63.13</v>
      </c>
      <c r="E39" s="155">
        <f t="shared" si="38"/>
        <v>63.13</v>
      </c>
      <c r="F39" s="155">
        <f t="shared" si="38"/>
        <v>3.38</v>
      </c>
      <c r="G39" s="155">
        <f t="shared" si="38"/>
        <v>3.38</v>
      </c>
      <c r="H39" s="155">
        <f t="shared" si="38"/>
        <v>66271.593999999997</v>
      </c>
      <c r="I39" s="155">
        <f t="shared" si="38"/>
        <v>602.32499999999993</v>
      </c>
      <c r="J39" s="155">
        <f t="shared" si="38"/>
        <v>6.5600000000000005</v>
      </c>
      <c r="K39" s="155">
        <f t="shared" si="38"/>
        <v>6.5600000000000005</v>
      </c>
      <c r="L39" s="155">
        <f t="shared" si="38"/>
        <v>0</v>
      </c>
      <c r="M39" s="155">
        <f t="shared" si="38"/>
        <v>0</v>
      </c>
      <c r="N39" s="155">
        <f t="shared" si="38"/>
        <v>608.88499999999999</v>
      </c>
      <c r="O39" s="155">
        <f t="shared" si="38"/>
        <v>762.27</v>
      </c>
      <c r="P39" s="155">
        <f t="shared" si="38"/>
        <v>0</v>
      </c>
      <c r="Q39" s="155">
        <f t="shared" si="38"/>
        <v>0</v>
      </c>
      <c r="R39" s="155">
        <f t="shared" si="38"/>
        <v>72.62</v>
      </c>
      <c r="S39" s="155">
        <f t="shared" si="38"/>
        <v>72.62</v>
      </c>
      <c r="T39" s="155">
        <f t="shared" si="38"/>
        <v>689.65</v>
      </c>
      <c r="U39" s="155">
        <f t="shared" si="38"/>
        <v>67570.129000000001</v>
      </c>
      <c r="V39" s="156"/>
      <c r="W39" s="156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42.75" customHeight="1">
      <c r="A40" s="69">
        <v>25</v>
      </c>
      <c r="B40" s="70" t="s">
        <v>49</v>
      </c>
      <c r="C40" s="71">
        <f>'[3]March 2022'!H40</f>
        <v>13785.088000000002</v>
      </c>
      <c r="D40" s="71">
        <v>23.57</v>
      </c>
      <c r="E40" s="71">
        <f t="shared" ref="E40:E43" si="39">D40</f>
        <v>23.57</v>
      </c>
      <c r="F40" s="71">
        <v>0</v>
      </c>
      <c r="G40" s="71">
        <f t="shared" ref="G40:G43" si="40">F40</f>
        <v>0</v>
      </c>
      <c r="H40" s="71">
        <f t="shared" ref="H40:H43" si="41">C40+D40-F40</f>
        <v>13808.658000000001</v>
      </c>
      <c r="I40" s="71">
        <f>'[3]March 2022'!N40</f>
        <v>0</v>
      </c>
      <c r="J40" s="71">
        <v>0</v>
      </c>
      <c r="K40" s="71">
        <f t="shared" ref="K40:K43" si="42">J40</f>
        <v>0</v>
      </c>
      <c r="L40" s="71">
        <v>0</v>
      </c>
      <c r="M40" s="71">
        <f t="shared" ref="M40:M43" si="43">L40</f>
        <v>0</v>
      </c>
      <c r="N40" s="71">
        <f t="shared" ref="N40:N43" si="44">I40+J40-L40</f>
        <v>0</v>
      </c>
      <c r="O40" s="72">
        <f>'[3]March 2022'!T40</f>
        <v>0</v>
      </c>
      <c r="P40" s="71">
        <v>0</v>
      </c>
      <c r="Q40" s="71">
        <f t="shared" ref="Q40:Q43" si="45">P40</f>
        <v>0</v>
      </c>
      <c r="R40" s="71">
        <v>0</v>
      </c>
      <c r="S40" s="71">
        <f t="shared" ref="S40:S43" si="46">R40</f>
        <v>0</v>
      </c>
      <c r="T40" s="72">
        <f t="shared" ref="T40:T43" si="47">O40+P40-R40</f>
        <v>0</v>
      </c>
      <c r="U40" s="72">
        <f t="shared" ref="U40:U43" si="48">H40+N40+T40</f>
        <v>13808.658000000001</v>
      </c>
      <c r="V40" s="160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</row>
    <row r="41" spans="1:120" ht="42.75" customHeight="1">
      <c r="A41" s="69">
        <v>26</v>
      </c>
      <c r="B41" s="70" t="s">
        <v>50</v>
      </c>
      <c r="C41" s="71">
        <f>'[3]March 2022'!H41</f>
        <v>10109.715999999991</v>
      </c>
      <c r="D41" s="71">
        <v>59.99</v>
      </c>
      <c r="E41" s="71">
        <f t="shared" si="39"/>
        <v>59.99</v>
      </c>
      <c r="F41" s="71">
        <v>0</v>
      </c>
      <c r="G41" s="71">
        <f t="shared" si="40"/>
        <v>0</v>
      </c>
      <c r="H41" s="71">
        <f t="shared" si="41"/>
        <v>10169.705999999991</v>
      </c>
      <c r="I41" s="71">
        <f>'[3]March 2022'!N41</f>
        <v>0</v>
      </c>
      <c r="J41" s="71">
        <v>0</v>
      </c>
      <c r="K41" s="71">
        <f t="shared" si="42"/>
        <v>0</v>
      </c>
      <c r="L41" s="71">
        <v>0</v>
      </c>
      <c r="M41" s="71">
        <f t="shared" si="43"/>
        <v>0</v>
      </c>
      <c r="N41" s="71">
        <f t="shared" si="44"/>
        <v>0</v>
      </c>
      <c r="O41" s="72">
        <f>'[3]March 2022'!T41</f>
        <v>0</v>
      </c>
      <c r="P41" s="71">
        <v>0</v>
      </c>
      <c r="Q41" s="71">
        <f t="shared" si="45"/>
        <v>0</v>
      </c>
      <c r="R41" s="71">
        <v>0</v>
      </c>
      <c r="S41" s="71">
        <f t="shared" si="46"/>
        <v>0</v>
      </c>
      <c r="T41" s="72">
        <f t="shared" si="47"/>
        <v>0</v>
      </c>
      <c r="U41" s="72">
        <f t="shared" si="48"/>
        <v>10169.705999999991</v>
      </c>
      <c r="V41" s="160"/>
      <c r="W41" s="160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42.75" customHeight="1">
      <c r="A42" s="69">
        <v>27</v>
      </c>
      <c r="B42" s="70" t="s">
        <v>51</v>
      </c>
      <c r="C42" s="71">
        <f>'[3]March 2022'!H42</f>
        <v>23873.914000000001</v>
      </c>
      <c r="D42" s="71">
        <v>11.32</v>
      </c>
      <c r="E42" s="71">
        <f t="shared" si="39"/>
        <v>11.32</v>
      </c>
      <c r="F42" s="71">
        <v>0</v>
      </c>
      <c r="G42" s="71">
        <f t="shared" si="40"/>
        <v>0</v>
      </c>
      <c r="H42" s="71">
        <f t="shared" si="41"/>
        <v>23885.234</v>
      </c>
      <c r="I42" s="71">
        <f>'[3]March 2022'!N42</f>
        <v>0</v>
      </c>
      <c r="J42" s="71">
        <v>0</v>
      </c>
      <c r="K42" s="71">
        <f t="shared" si="42"/>
        <v>0</v>
      </c>
      <c r="L42" s="71">
        <v>0</v>
      </c>
      <c r="M42" s="71">
        <f t="shared" si="43"/>
        <v>0</v>
      </c>
      <c r="N42" s="71">
        <f t="shared" si="44"/>
        <v>0</v>
      </c>
      <c r="O42" s="72">
        <f>'[3]March 2022'!T42</f>
        <v>0</v>
      </c>
      <c r="P42" s="71">
        <v>0</v>
      </c>
      <c r="Q42" s="71">
        <f t="shared" si="45"/>
        <v>0</v>
      </c>
      <c r="R42" s="71">
        <v>0</v>
      </c>
      <c r="S42" s="71">
        <f t="shared" si="46"/>
        <v>0</v>
      </c>
      <c r="T42" s="72">
        <f t="shared" si="47"/>
        <v>0</v>
      </c>
      <c r="U42" s="72">
        <f t="shared" si="48"/>
        <v>23885.234</v>
      </c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42.75" customHeight="1">
      <c r="A43" s="69">
        <v>28</v>
      </c>
      <c r="B43" s="70" t="s">
        <v>52</v>
      </c>
      <c r="C43" s="71">
        <f>'[3]March 2022'!H43</f>
        <v>2286.4630000000002</v>
      </c>
      <c r="D43" s="71">
        <v>7.84</v>
      </c>
      <c r="E43" s="71">
        <f t="shared" si="39"/>
        <v>7.84</v>
      </c>
      <c r="F43" s="71">
        <v>0</v>
      </c>
      <c r="G43" s="71">
        <f t="shared" si="40"/>
        <v>0</v>
      </c>
      <c r="H43" s="71">
        <f t="shared" si="41"/>
        <v>2294.3030000000003</v>
      </c>
      <c r="I43" s="71">
        <f>'[3]March 2022'!N43</f>
        <v>0</v>
      </c>
      <c r="J43" s="71">
        <v>0</v>
      </c>
      <c r="K43" s="71">
        <f t="shared" si="42"/>
        <v>0</v>
      </c>
      <c r="L43" s="71">
        <v>0</v>
      </c>
      <c r="M43" s="71">
        <f t="shared" si="43"/>
        <v>0</v>
      </c>
      <c r="N43" s="71">
        <f t="shared" si="44"/>
        <v>0</v>
      </c>
      <c r="O43" s="72">
        <f>'[3]March 2022'!T43</f>
        <v>0</v>
      </c>
      <c r="P43" s="71">
        <v>0</v>
      </c>
      <c r="Q43" s="71">
        <f t="shared" si="45"/>
        <v>0</v>
      </c>
      <c r="R43" s="71">
        <v>0</v>
      </c>
      <c r="S43" s="71">
        <f t="shared" si="46"/>
        <v>0</v>
      </c>
      <c r="T43" s="72">
        <f t="shared" si="47"/>
        <v>0</v>
      </c>
      <c r="U43" s="72">
        <f t="shared" si="48"/>
        <v>2294.3030000000003</v>
      </c>
      <c r="V43" s="160"/>
      <c r="W43" s="16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120" s="78" customFormat="1" ht="42.75" customHeight="1">
      <c r="A44" s="75"/>
      <c r="B44" s="76" t="s">
        <v>53</v>
      </c>
      <c r="C44" s="77">
        <f>SUM(C40:C43)</f>
        <v>50055.180999999997</v>
      </c>
      <c r="D44" s="77">
        <f t="shared" ref="D44:U44" si="49">SUM(D40:D43)</f>
        <v>102.72</v>
      </c>
      <c r="E44" s="77">
        <f t="shared" si="49"/>
        <v>102.72</v>
      </c>
      <c r="F44" s="77">
        <f t="shared" si="49"/>
        <v>0</v>
      </c>
      <c r="G44" s="77">
        <f t="shared" si="49"/>
        <v>0</v>
      </c>
      <c r="H44" s="77">
        <f t="shared" si="49"/>
        <v>50157.900999999998</v>
      </c>
      <c r="I44" s="77">
        <f t="shared" si="49"/>
        <v>0</v>
      </c>
      <c r="J44" s="77">
        <f t="shared" si="49"/>
        <v>0</v>
      </c>
      <c r="K44" s="77">
        <f t="shared" si="49"/>
        <v>0</v>
      </c>
      <c r="L44" s="77">
        <f t="shared" si="49"/>
        <v>0</v>
      </c>
      <c r="M44" s="77">
        <f t="shared" si="49"/>
        <v>0</v>
      </c>
      <c r="N44" s="77">
        <f t="shared" si="49"/>
        <v>0</v>
      </c>
      <c r="O44" s="77">
        <f t="shared" si="49"/>
        <v>0</v>
      </c>
      <c r="P44" s="77">
        <f t="shared" si="49"/>
        <v>0</v>
      </c>
      <c r="Q44" s="77">
        <f t="shared" si="49"/>
        <v>0</v>
      </c>
      <c r="R44" s="77">
        <f t="shared" si="49"/>
        <v>0</v>
      </c>
      <c r="S44" s="77">
        <f t="shared" si="49"/>
        <v>0</v>
      </c>
      <c r="T44" s="77">
        <f t="shared" si="49"/>
        <v>0</v>
      </c>
      <c r="U44" s="77">
        <f t="shared" si="49"/>
        <v>50157.900999999998</v>
      </c>
      <c r="V44" s="15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</row>
    <row r="45" spans="1:120" ht="42.75" customHeight="1">
      <c r="A45" s="69">
        <v>29</v>
      </c>
      <c r="B45" s="70" t="s">
        <v>54</v>
      </c>
      <c r="C45" s="71">
        <f>'[3]March 2022'!H45</f>
        <v>14109.22</v>
      </c>
      <c r="D45" s="71">
        <v>4.49</v>
      </c>
      <c r="E45" s="71">
        <f t="shared" ref="E45:E48" si="50">D45</f>
        <v>4.49</v>
      </c>
      <c r="F45" s="71">
        <v>0</v>
      </c>
      <c r="G45" s="71">
        <f t="shared" ref="G45:G48" si="51">F45</f>
        <v>0</v>
      </c>
      <c r="H45" s="71">
        <f t="shared" ref="H45:H48" si="52">C45+D45-F45</f>
        <v>14113.71</v>
      </c>
      <c r="I45" s="71">
        <f>'[3]March 2022'!N45</f>
        <v>6.6300000000000008</v>
      </c>
      <c r="J45" s="71">
        <v>0</v>
      </c>
      <c r="K45" s="71">
        <f t="shared" ref="K45:K48" si="53">J45</f>
        <v>0</v>
      </c>
      <c r="L45" s="71">
        <v>0</v>
      </c>
      <c r="M45" s="71">
        <f t="shared" ref="M45:M48" si="54">L45</f>
        <v>0</v>
      </c>
      <c r="N45" s="71">
        <f t="shared" ref="N45:N48" si="55">I45+J45-L45</f>
        <v>6.6300000000000008</v>
      </c>
      <c r="O45" s="72">
        <f>'[3]March 2022'!T45</f>
        <v>30.169999999999998</v>
      </c>
      <c r="P45" s="71">
        <v>59.61</v>
      </c>
      <c r="Q45" s="71">
        <f t="shared" ref="Q45:Q48" si="56">P45</f>
        <v>59.61</v>
      </c>
      <c r="R45" s="71">
        <v>0</v>
      </c>
      <c r="S45" s="71">
        <f t="shared" ref="S45:S48" si="57">R45</f>
        <v>0</v>
      </c>
      <c r="T45" s="72">
        <f t="shared" ref="T45:T48" si="58">O45+P45-R45</f>
        <v>89.78</v>
      </c>
      <c r="U45" s="72">
        <f t="shared" ref="U45:U48" si="59">H45+N45+T45</f>
        <v>14210.119999999999</v>
      </c>
      <c r="V45" s="160"/>
      <c r="W45" s="16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</row>
    <row r="46" spans="1:120" ht="42.75" customHeight="1">
      <c r="A46" s="69">
        <v>30</v>
      </c>
      <c r="B46" s="70" t="s">
        <v>55</v>
      </c>
      <c r="C46" s="71">
        <f>'[3]March 2022'!H46</f>
        <v>7265.36</v>
      </c>
      <c r="D46" s="71">
        <v>13.23</v>
      </c>
      <c r="E46" s="71">
        <f t="shared" si="50"/>
        <v>13.23</v>
      </c>
      <c r="F46" s="71">
        <v>0</v>
      </c>
      <c r="G46" s="71">
        <f t="shared" si="51"/>
        <v>0</v>
      </c>
      <c r="H46" s="71">
        <f t="shared" si="52"/>
        <v>7278.5899999999992</v>
      </c>
      <c r="I46" s="71">
        <f>'[3]March 2022'!N46</f>
        <v>0</v>
      </c>
      <c r="J46" s="71">
        <v>0</v>
      </c>
      <c r="K46" s="71">
        <f t="shared" si="53"/>
        <v>0</v>
      </c>
      <c r="L46" s="71">
        <v>0</v>
      </c>
      <c r="M46" s="71">
        <f t="shared" si="54"/>
        <v>0</v>
      </c>
      <c r="N46" s="71">
        <f t="shared" si="55"/>
        <v>0</v>
      </c>
      <c r="O46" s="72">
        <f>'[3]March 2022'!T46</f>
        <v>7.9</v>
      </c>
      <c r="P46" s="71">
        <v>0</v>
      </c>
      <c r="Q46" s="71">
        <f t="shared" si="56"/>
        <v>0</v>
      </c>
      <c r="R46" s="71">
        <v>0.31</v>
      </c>
      <c r="S46" s="71">
        <f t="shared" si="57"/>
        <v>0.31</v>
      </c>
      <c r="T46" s="72">
        <f t="shared" si="58"/>
        <v>7.5900000000000007</v>
      </c>
      <c r="U46" s="72">
        <f t="shared" si="59"/>
        <v>7286.1799999999994</v>
      </c>
      <c r="V46" s="160"/>
      <c r="W46" s="160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ht="42.75" customHeight="1">
      <c r="A47" s="69">
        <v>31</v>
      </c>
      <c r="B47" s="70" t="s">
        <v>56</v>
      </c>
      <c r="C47" s="71">
        <f>'[3]March 2022'!H47</f>
        <v>12293.260000000002</v>
      </c>
      <c r="D47" s="71">
        <v>7.4</v>
      </c>
      <c r="E47" s="71">
        <f t="shared" si="50"/>
        <v>7.4</v>
      </c>
      <c r="F47" s="71">
        <v>0</v>
      </c>
      <c r="G47" s="71">
        <f t="shared" si="51"/>
        <v>0</v>
      </c>
      <c r="H47" s="71">
        <f t="shared" si="52"/>
        <v>12300.660000000002</v>
      </c>
      <c r="I47" s="71">
        <f>'[3]March 2022'!N47</f>
        <v>1.2999999999999998</v>
      </c>
      <c r="J47" s="71">
        <v>0</v>
      </c>
      <c r="K47" s="71">
        <f t="shared" si="53"/>
        <v>0</v>
      </c>
      <c r="L47" s="71">
        <v>0</v>
      </c>
      <c r="M47" s="71">
        <f t="shared" si="54"/>
        <v>0</v>
      </c>
      <c r="N47" s="71">
        <f t="shared" si="55"/>
        <v>1.2999999999999998</v>
      </c>
      <c r="O47" s="72">
        <f>'[3]March 2022'!T47</f>
        <v>86.28</v>
      </c>
      <c r="P47" s="71">
        <v>0</v>
      </c>
      <c r="Q47" s="71">
        <f t="shared" si="56"/>
        <v>0</v>
      </c>
      <c r="R47" s="71">
        <v>0.1</v>
      </c>
      <c r="S47" s="71">
        <f t="shared" si="57"/>
        <v>0.1</v>
      </c>
      <c r="T47" s="72">
        <f t="shared" si="58"/>
        <v>86.18</v>
      </c>
      <c r="U47" s="72">
        <f t="shared" si="59"/>
        <v>12388.140000000001</v>
      </c>
      <c r="V47" s="160"/>
      <c r="W47" s="160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1:120" ht="42.75" customHeight="1">
      <c r="A48" s="69">
        <v>32</v>
      </c>
      <c r="B48" s="70" t="s">
        <v>57</v>
      </c>
      <c r="C48" s="71">
        <f>'[3]March 2022'!H48</f>
        <v>11090.192000000008</v>
      </c>
      <c r="D48" s="71">
        <v>0.85</v>
      </c>
      <c r="E48" s="71">
        <f t="shared" si="50"/>
        <v>0.85</v>
      </c>
      <c r="F48" s="71">
        <v>0</v>
      </c>
      <c r="G48" s="71">
        <f t="shared" si="51"/>
        <v>0</v>
      </c>
      <c r="H48" s="71">
        <f t="shared" si="52"/>
        <v>11091.042000000009</v>
      </c>
      <c r="I48" s="71">
        <f>'[3]March 2022'!N48</f>
        <v>0</v>
      </c>
      <c r="J48" s="71">
        <v>0</v>
      </c>
      <c r="K48" s="71">
        <f t="shared" si="53"/>
        <v>0</v>
      </c>
      <c r="L48" s="71">
        <v>0</v>
      </c>
      <c r="M48" s="71">
        <f t="shared" si="54"/>
        <v>0</v>
      </c>
      <c r="N48" s="71">
        <f t="shared" si="55"/>
        <v>0</v>
      </c>
      <c r="O48" s="72">
        <f>'[3]March 2022'!T48</f>
        <v>30</v>
      </c>
      <c r="P48" s="71">
        <v>0.53</v>
      </c>
      <c r="Q48" s="71">
        <f t="shared" si="56"/>
        <v>0.53</v>
      </c>
      <c r="R48" s="71">
        <v>0</v>
      </c>
      <c r="S48" s="71">
        <f t="shared" si="57"/>
        <v>0</v>
      </c>
      <c r="T48" s="72">
        <f t="shared" si="58"/>
        <v>30.53</v>
      </c>
      <c r="U48" s="72">
        <f t="shared" si="59"/>
        <v>11121.572000000009</v>
      </c>
      <c r="V48" s="160"/>
      <c r="W48" s="160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</row>
    <row r="49" spans="1:120" s="78" customFormat="1" ht="66" customHeight="1">
      <c r="A49" s="153"/>
      <c r="B49" s="154" t="s">
        <v>58</v>
      </c>
      <c r="C49" s="155">
        <f>SUM(C45:C48)</f>
        <v>44758.032000000007</v>
      </c>
      <c r="D49" s="155">
        <f t="shared" ref="D49:U49" si="60">SUM(D45:D48)</f>
        <v>25.97</v>
      </c>
      <c r="E49" s="155">
        <f t="shared" si="60"/>
        <v>25.97</v>
      </c>
      <c r="F49" s="155">
        <f t="shared" si="60"/>
        <v>0</v>
      </c>
      <c r="G49" s="155">
        <f t="shared" si="60"/>
        <v>0</v>
      </c>
      <c r="H49" s="155">
        <f t="shared" si="60"/>
        <v>44784.002000000008</v>
      </c>
      <c r="I49" s="155">
        <f t="shared" si="60"/>
        <v>7.9300000000000006</v>
      </c>
      <c r="J49" s="155">
        <f t="shared" si="60"/>
        <v>0</v>
      </c>
      <c r="K49" s="155">
        <f t="shared" si="60"/>
        <v>0</v>
      </c>
      <c r="L49" s="155">
        <f t="shared" si="60"/>
        <v>0</v>
      </c>
      <c r="M49" s="155">
        <f t="shared" si="60"/>
        <v>0</v>
      </c>
      <c r="N49" s="155">
        <f t="shared" si="60"/>
        <v>7.9300000000000006</v>
      </c>
      <c r="O49" s="155">
        <f t="shared" si="60"/>
        <v>154.35</v>
      </c>
      <c r="P49" s="155">
        <f t="shared" si="60"/>
        <v>60.14</v>
      </c>
      <c r="Q49" s="155">
        <f t="shared" si="60"/>
        <v>60.14</v>
      </c>
      <c r="R49" s="155">
        <f t="shared" si="60"/>
        <v>0.41000000000000003</v>
      </c>
      <c r="S49" s="155">
        <f t="shared" si="60"/>
        <v>0.41000000000000003</v>
      </c>
      <c r="T49" s="155">
        <f t="shared" si="60"/>
        <v>214.08</v>
      </c>
      <c r="U49" s="155">
        <f t="shared" si="60"/>
        <v>45006.01200000001</v>
      </c>
      <c r="V49" s="156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49" customFormat="1" ht="42.75" customHeight="1">
      <c r="A50" s="153"/>
      <c r="B50" s="154" t="s">
        <v>59</v>
      </c>
      <c r="C50" s="155">
        <f>C49+C44</f>
        <v>94813.213000000003</v>
      </c>
      <c r="D50" s="155">
        <f t="shared" ref="D50:U50" si="61">D49+D44</f>
        <v>128.69</v>
      </c>
      <c r="E50" s="155">
        <f t="shared" si="61"/>
        <v>128.69</v>
      </c>
      <c r="F50" s="155">
        <f t="shared" si="61"/>
        <v>0</v>
      </c>
      <c r="G50" s="155">
        <f t="shared" si="61"/>
        <v>0</v>
      </c>
      <c r="H50" s="155">
        <f t="shared" si="61"/>
        <v>94941.903000000006</v>
      </c>
      <c r="I50" s="155">
        <f t="shared" si="61"/>
        <v>7.9300000000000006</v>
      </c>
      <c r="J50" s="155">
        <f t="shared" si="61"/>
        <v>0</v>
      </c>
      <c r="K50" s="155">
        <f t="shared" si="61"/>
        <v>0</v>
      </c>
      <c r="L50" s="155">
        <f t="shared" si="61"/>
        <v>0</v>
      </c>
      <c r="M50" s="155">
        <f t="shared" si="61"/>
        <v>0</v>
      </c>
      <c r="N50" s="155">
        <f t="shared" si="61"/>
        <v>7.9300000000000006</v>
      </c>
      <c r="O50" s="155">
        <f t="shared" si="61"/>
        <v>154.35</v>
      </c>
      <c r="P50" s="155">
        <f t="shared" si="61"/>
        <v>60.14</v>
      </c>
      <c r="Q50" s="155">
        <f t="shared" si="61"/>
        <v>60.14</v>
      </c>
      <c r="R50" s="155">
        <f t="shared" si="61"/>
        <v>0.41000000000000003</v>
      </c>
      <c r="S50" s="155">
        <f t="shared" si="61"/>
        <v>0.41000000000000003</v>
      </c>
      <c r="T50" s="155">
        <f t="shared" si="61"/>
        <v>214.08</v>
      </c>
      <c r="U50" s="155">
        <f t="shared" si="61"/>
        <v>95163.913</v>
      </c>
      <c r="V50" s="156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78" customFormat="1" ht="42.75" customHeight="1">
      <c r="A51" s="75"/>
      <c r="B51" s="76" t="s">
        <v>60</v>
      </c>
      <c r="C51" s="77">
        <f>C50+C39+C25</f>
        <v>172351.55</v>
      </c>
      <c r="D51" s="77">
        <f t="shared" ref="D51:U51" si="62">D50+D39+D25</f>
        <v>202.01999999999998</v>
      </c>
      <c r="E51" s="77">
        <f t="shared" si="62"/>
        <v>202.01999999999998</v>
      </c>
      <c r="F51" s="77">
        <f t="shared" si="62"/>
        <v>3.38</v>
      </c>
      <c r="G51" s="77">
        <f t="shared" si="62"/>
        <v>3.38</v>
      </c>
      <c r="H51" s="77">
        <f t="shared" si="62"/>
        <v>172550.19</v>
      </c>
      <c r="I51" s="77">
        <f t="shared" si="62"/>
        <v>2047.0830000000001</v>
      </c>
      <c r="J51" s="77">
        <f t="shared" si="62"/>
        <v>11.168000000000001</v>
      </c>
      <c r="K51" s="77">
        <f t="shared" si="62"/>
        <v>11.168000000000001</v>
      </c>
      <c r="L51" s="77">
        <f t="shared" si="62"/>
        <v>0</v>
      </c>
      <c r="M51" s="77">
        <f t="shared" si="62"/>
        <v>0</v>
      </c>
      <c r="N51" s="77">
        <f t="shared" si="62"/>
        <v>2058.2510000000002</v>
      </c>
      <c r="O51" s="77">
        <f t="shared" si="62"/>
        <v>4941.9440000000004</v>
      </c>
      <c r="P51" s="77">
        <f t="shared" si="62"/>
        <v>205.27999999999997</v>
      </c>
      <c r="Q51" s="77">
        <f t="shared" si="62"/>
        <v>205.27999999999997</v>
      </c>
      <c r="R51" s="77">
        <f t="shared" si="62"/>
        <v>73.03</v>
      </c>
      <c r="S51" s="77">
        <f t="shared" si="62"/>
        <v>73.03</v>
      </c>
      <c r="T51" s="77">
        <f t="shared" si="62"/>
        <v>5074.1939999999995</v>
      </c>
      <c r="U51" s="77">
        <f t="shared" si="62"/>
        <v>179682.63500000001</v>
      </c>
      <c r="V51" s="171"/>
      <c r="W51" s="171"/>
    </row>
    <row r="52" spans="1:120" s="84" customFormat="1" ht="42.75" hidden="1" customHeight="1">
      <c r="A52" s="80"/>
      <c r="B52" s="81"/>
      <c r="C52" s="82"/>
      <c r="D52" s="82"/>
      <c r="E52" s="71">
        <f>'December 2021'!E52+'April -2022  '!D52</f>
        <v>0</v>
      </c>
      <c r="F52" s="82"/>
      <c r="G52" s="71">
        <f>'December 2021'!G52+'April -2022  '!F52</f>
        <v>0</v>
      </c>
      <c r="H52" s="82"/>
      <c r="I52" s="82"/>
      <c r="J52" s="82"/>
      <c r="K52" s="71">
        <f>'December 2021'!K52+'April -2022  '!J52</f>
        <v>0</v>
      </c>
      <c r="L52" s="82"/>
      <c r="M52" s="71">
        <f>'December 2021'!M52+'April -2022  '!L52</f>
        <v>0</v>
      </c>
      <c r="N52" s="82"/>
      <c r="O52" s="82"/>
      <c r="P52" s="82"/>
      <c r="Q52" s="71">
        <f>'December 2021'!Q52+'April -2022  '!P52</f>
        <v>0</v>
      </c>
      <c r="R52" s="82"/>
      <c r="S52" s="82"/>
      <c r="T52" s="82"/>
      <c r="U52" s="82"/>
      <c r="V52" s="82"/>
      <c r="W52" s="82"/>
    </row>
    <row r="53" spans="1:120" s="84" customFormat="1" hidden="1">
      <c r="A53" s="80"/>
      <c r="B53" s="81"/>
      <c r="C53" s="82"/>
      <c r="D53" s="82"/>
      <c r="E53" s="71">
        <f>'December 2021'!E53+'April -2022  '!D53</f>
        <v>0</v>
      </c>
      <c r="F53" s="82"/>
      <c r="G53" s="71">
        <f>'December 2021'!G53+'April -2022  '!F53</f>
        <v>0</v>
      </c>
      <c r="H53" s="82"/>
      <c r="I53" s="85"/>
      <c r="J53" s="82"/>
      <c r="K53" s="71">
        <f>'December 2021'!K53+'April -2022  '!J53</f>
        <v>0</v>
      </c>
      <c r="L53" s="82"/>
      <c r="M53" s="71">
        <f>'December 2021'!M53+'April -2022  '!L53</f>
        <v>0</v>
      </c>
      <c r="N53" s="82"/>
      <c r="O53" s="82"/>
      <c r="P53" s="85"/>
      <c r="Q53" s="71">
        <f>'December 2021'!Q53+'April -2022  '!P53</f>
        <v>0</v>
      </c>
      <c r="R53" s="82"/>
      <c r="S53" s="85"/>
      <c r="T53" s="86"/>
      <c r="U53" s="82"/>
      <c r="V53" s="82"/>
      <c r="W53" s="82"/>
    </row>
    <row r="54" spans="1:120" s="84" customFormat="1">
      <c r="A54" s="80"/>
      <c r="B54" s="8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82"/>
      <c r="W54" s="82"/>
    </row>
    <row r="55" spans="1:120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120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71">
        <f>D51+J51+P51-F51-L51-R51</f>
        <v>342.05799999999999</v>
      </c>
      <c r="I56" s="171"/>
      <c r="J56" s="171"/>
      <c r="K56" s="171"/>
      <c r="L56" s="171"/>
      <c r="M56" s="171"/>
      <c r="N56" s="171"/>
      <c r="O56" s="90"/>
      <c r="P56" s="171"/>
      <c r="Q56" s="171"/>
      <c r="R56" s="171"/>
      <c r="S56" s="171"/>
      <c r="T56" s="171"/>
      <c r="U56" s="172"/>
      <c r="V56" s="172"/>
      <c r="W56" s="172"/>
    </row>
    <row r="57" spans="1:120" s="78" customFormat="1" ht="66" customHeight="1">
      <c r="A57" s="87"/>
      <c r="B57" s="88"/>
      <c r="C57" s="171"/>
      <c r="D57" s="184" t="s">
        <v>62</v>
      </c>
      <c r="E57" s="184"/>
      <c r="F57" s="184"/>
      <c r="G57" s="184"/>
      <c r="H57" s="171">
        <f>E51+K51+Q51-G51-M51-S51</f>
        <v>342.05799999999999</v>
      </c>
      <c r="I57" s="171"/>
      <c r="J57" s="171"/>
      <c r="K57" s="171"/>
      <c r="L57" s="171"/>
      <c r="M57" s="171"/>
      <c r="N57" s="171"/>
      <c r="O57" s="90"/>
      <c r="P57" s="171"/>
      <c r="Q57" s="171"/>
      <c r="R57" s="171"/>
      <c r="S57" s="171"/>
      <c r="T57" s="171"/>
      <c r="U57" s="172"/>
      <c r="V57" s="172"/>
      <c r="W57" s="172"/>
    </row>
    <row r="58" spans="1:120" ht="54" customHeight="1">
      <c r="C58" s="89"/>
      <c r="D58" s="184" t="s">
        <v>63</v>
      </c>
      <c r="E58" s="184"/>
      <c r="F58" s="184"/>
      <c r="G58" s="184"/>
      <c r="H58" s="171">
        <f>H51+N51+T51</f>
        <v>179682.63499999998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120" ht="42.75" customHeight="1">
      <c r="C59" s="172"/>
      <c r="D59" s="172"/>
      <c r="E59" s="46"/>
      <c r="H59" s="92"/>
      <c r="J59" s="94">
        <f>'july 2021'!H58+'April -2022  '!H56</f>
        <v>178016.53599999996</v>
      </c>
      <c r="K59" s="92"/>
      <c r="L59" s="94" t="e">
        <f>#REF!+'April -2022  '!H56</f>
        <v>#REF!</v>
      </c>
      <c r="M59" s="92"/>
      <c r="O59" s="73"/>
    </row>
    <row r="60" spans="1:120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#REF!+'April -2022  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120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2021'!H58+'April -2022  '!H56</f>
        <v>177179.701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120" s="78" customFormat="1">
      <c r="B62" s="88"/>
      <c r="F62" s="98"/>
      <c r="I62" s="96"/>
      <c r="J62" s="98"/>
      <c r="Q62" s="172"/>
      <c r="R62" s="172"/>
      <c r="S62" s="63"/>
      <c r="T62" s="172"/>
      <c r="U62" s="172"/>
      <c r="V62" s="172"/>
      <c r="W62" s="172"/>
    </row>
    <row r="63" spans="1:120" s="78" customFormat="1" ht="61.5" customHeight="1">
      <c r="B63" s="88"/>
      <c r="G63" s="97">
        <f>'[1]May 2020'!H56+'April -2022  '!H56</f>
        <v>175073.019</v>
      </c>
      <c r="J63" s="185" t="s">
        <v>67</v>
      </c>
      <c r="K63" s="185"/>
      <c r="L63" s="185"/>
      <c r="O63" s="172"/>
      <c r="S63" s="98"/>
      <c r="U63" s="172"/>
      <c r="V63" s="172"/>
      <c r="W63" s="172"/>
    </row>
    <row r="64" spans="1:120" s="78" customFormat="1" ht="58.5" customHeight="1">
      <c r="B64" s="88"/>
      <c r="H64" s="46"/>
      <c r="J64" s="185" t="s">
        <v>68</v>
      </c>
      <c r="K64" s="185"/>
      <c r="L64" s="185"/>
      <c r="O64" s="172"/>
      <c r="S64" s="98"/>
      <c r="U64" s="172"/>
      <c r="V64" s="172"/>
      <c r="W64" s="172"/>
    </row>
    <row r="66" spans="2:23">
      <c r="G66" s="92"/>
      <c r="H66" s="94"/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A69"/>
  <sheetViews>
    <sheetView tabSelected="1" topLeftCell="I1" zoomScale="55" zoomScaleNormal="55" zoomScaleSheetLayoutView="25" workbookViewId="0">
      <pane ySplit="6" topLeftCell="A35" activePane="bottomLeft" state="frozen"/>
      <selection pane="bottomLeft" activeCell="Q45" sqref="Q45"/>
    </sheetView>
  </sheetViews>
  <sheetFormatPr defaultRowHeight="33"/>
  <cols>
    <col min="1" max="1" width="16.7109375" style="64" customWidth="1"/>
    <col min="2" max="2" width="45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63"/>
      <c r="W1" s="63"/>
    </row>
    <row r="2" spans="1:183" ht="7.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63"/>
      <c r="W2" s="63"/>
    </row>
    <row r="3" spans="1:183" ht="83.25" customHeight="1">
      <c r="A3" s="188" t="s">
        <v>90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73" t="s">
        <v>13</v>
      </c>
      <c r="E6" s="173" t="s">
        <v>14</v>
      </c>
      <c r="F6" s="173" t="s">
        <v>13</v>
      </c>
      <c r="G6" s="173" t="s">
        <v>14</v>
      </c>
      <c r="H6" s="180"/>
      <c r="I6" s="180"/>
      <c r="J6" s="68" t="s">
        <v>13</v>
      </c>
      <c r="K6" s="173" t="s">
        <v>14</v>
      </c>
      <c r="L6" s="173" t="s">
        <v>13</v>
      </c>
      <c r="M6" s="173" t="s">
        <v>14</v>
      </c>
      <c r="N6" s="180"/>
      <c r="O6" s="180"/>
      <c r="P6" s="173" t="s">
        <v>13</v>
      </c>
      <c r="Q6" s="173" t="s">
        <v>14</v>
      </c>
      <c r="R6" s="173" t="s">
        <v>13</v>
      </c>
      <c r="S6" s="173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v>161.04000000000065</v>
      </c>
      <c r="D7" s="71">
        <v>47.73</v>
      </c>
      <c r="E7" s="71">
        <v>47.73</v>
      </c>
      <c r="F7" s="71">
        <v>0</v>
      </c>
      <c r="G7" s="71">
        <v>0</v>
      </c>
      <c r="H7" s="71">
        <v>208.77000000000064</v>
      </c>
      <c r="I7" s="71">
        <v>130.96499999999995</v>
      </c>
      <c r="J7" s="71">
        <v>0.46</v>
      </c>
      <c r="K7" s="71">
        <v>0.62</v>
      </c>
      <c r="L7" s="71">
        <v>0</v>
      </c>
      <c r="M7" s="71">
        <v>0</v>
      </c>
      <c r="N7" s="71">
        <v>131.42499999999995</v>
      </c>
      <c r="O7" s="72">
        <v>284.1400000000001</v>
      </c>
      <c r="P7" s="71">
        <v>0</v>
      </c>
      <c r="Q7" s="71">
        <v>0.46</v>
      </c>
      <c r="R7" s="71">
        <v>0</v>
      </c>
      <c r="S7" s="71">
        <v>0</v>
      </c>
      <c r="T7" s="72">
        <v>284.1400000000001</v>
      </c>
      <c r="U7" s="72">
        <v>624.33500000000072</v>
      </c>
      <c r="V7" s="73"/>
      <c r="W7" s="73"/>
    </row>
    <row r="8" spans="1:183" ht="42.75" customHeight="1">
      <c r="A8" s="69">
        <v>2</v>
      </c>
      <c r="B8" s="70" t="s">
        <v>16</v>
      </c>
      <c r="C8" s="71">
        <v>497.47500000000002</v>
      </c>
      <c r="D8" s="71">
        <v>0.09</v>
      </c>
      <c r="E8" s="71">
        <v>0.09</v>
      </c>
      <c r="F8" s="71">
        <v>0</v>
      </c>
      <c r="G8" s="71">
        <v>0</v>
      </c>
      <c r="H8" s="71">
        <v>497.565</v>
      </c>
      <c r="I8" s="71">
        <v>120.908</v>
      </c>
      <c r="J8" s="71">
        <v>0.32400000000000001</v>
      </c>
      <c r="K8" s="71">
        <v>1.202</v>
      </c>
      <c r="L8" s="71">
        <v>0</v>
      </c>
      <c r="M8" s="71">
        <v>0</v>
      </c>
      <c r="N8" s="71">
        <v>121.232</v>
      </c>
      <c r="O8" s="72">
        <v>204.95000000000005</v>
      </c>
      <c r="P8" s="71">
        <v>17.32</v>
      </c>
      <c r="Q8" s="71">
        <v>34.629999999999995</v>
      </c>
      <c r="R8" s="71">
        <v>0</v>
      </c>
      <c r="S8" s="71">
        <v>0</v>
      </c>
      <c r="T8" s="72">
        <v>222.27000000000004</v>
      </c>
      <c r="U8" s="72">
        <v>841.06700000000001</v>
      </c>
      <c r="V8" s="73"/>
      <c r="W8" s="73"/>
    </row>
    <row r="9" spans="1:183" ht="42.75" customHeight="1">
      <c r="A9" s="69">
        <v>3</v>
      </c>
      <c r="B9" s="70" t="s">
        <v>17</v>
      </c>
      <c r="C9" s="71">
        <v>743.9599999999997</v>
      </c>
      <c r="D9" s="71">
        <v>0</v>
      </c>
      <c r="E9" s="71">
        <v>0</v>
      </c>
      <c r="F9" s="71">
        <v>90</v>
      </c>
      <c r="G9" s="71">
        <v>90</v>
      </c>
      <c r="H9" s="71">
        <v>653.9599999999997</v>
      </c>
      <c r="I9" s="71">
        <v>198.21300000000005</v>
      </c>
      <c r="J9" s="71">
        <v>1.01</v>
      </c>
      <c r="K9" s="71">
        <v>1.8900000000000001</v>
      </c>
      <c r="L9" s="71">
        <v>0</v>
      </c>
      <c r="M9" s="71">
        <v>0</v>
      </c>
      <c r="N9" s="71">
        <v>199.22300000000004</v>
      </c>
      <c r="O9" s="72">
        <v>157.63999999999999</v>
      </c>
      <c r="P9" s="71">
        <v>0</v>
      </c>
      <c r="Q9" s="71">
        <v>16.2</v>
      </c>
      <c r="R9" s="71">
        <v>0</v>
      </c>
      <c r="S9" s="71">
        <v>0</v>
      </c>
      <c r="T9" s="72">
        <v>157.63999999999999</v>
      </c>
      <c r="U9" s="72">
        <v>1010.8229999999998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142.10400000000007</v>
      </c>
      <c r="J10" s="71">
        <v>0.15</v>
      </c>
      <c r="K10" s="71">
        <v>0.22</v>
      </c>
      <c r="L10" s="71">
        <v>0</v>
      </c>
      <c r="M10" s="71">
        <v>0</v>
      </c>
      <c r="N10" s="71">
        <v>142.25400000000008</v>
      </c>
      <c r="O10" s="72">
        <v>233.16999999999996</v>
      </c>
      <c r="P10" s="71">
        <v>0</v>
      </c>
      <c r="Q10" s="71">
        <v>0</v>
      </c>
      <c r="R10" s="71">
        <v>0</v>
      </c>
      <c r="S10" s="71">
        <v>0</v>
      </c>
      <c r="T10" s="72">
        <v>233.16999999999996</v>
      </c>
      <c r="U10" s="72">
        <v>375.42400000000004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1402.4750000000004</v>
      </c>
      <c r="D11" s="77">
        <v>47.82</v>
      </c>
      <c r="E11" s="77">
        <v>47.82</v>
      </c>
      <c r="F11" s="77">
        <v>90</v>
      </c>
      <c r="G11" s="77">
        <v>90</v>
      </c>
      <c r="H11" s="77">
        <v>1360.2950000000003</v>
      </c>
      <c r="I11" s="77">
        <v>592.19000000000005</v>
      </c>
      <c r="J11" s="77">
        <v>1.944</v>
      </c>
      <c r="K11" s="77">
        <v>3.9320000000000004</v>
      </c>
      <c r="L11" s="77">
        <v>0</v>
      </c>
      <c r="M11" s="77">
        <v>0</v>
      </c>
      <c r="N11" s="77">
        <v>594.13400000000001</v>
      </c>
      <c r="O11" s="77">
        <v>879.90000000000009</v>
      </c>
      <c r="P11" s="77">
        <v>17.32</v>
      </c>
      <c r="Q11" s="77">
        <v>51.289999999999992</v>
      </c>
      <c r="R11" s="77">
        <v>0</v>
      </c>
      <c r="S11" s="77">
        <v>0</v>
      </c>
      <c r="T11" s="77">
        <v>897.22000000000014</v>
      </c>
      <c r="U11" s="77">
        <v>2851.6490000000003</v>
      </c>
      <c r="V11" s="174"/>
      <c r="W11" s="174"/>
    </row>
    <row r="12" spans="1:183" ht="42.75" customHeight="1">
      <c r="A12" s="69">
        <v>5</v>
      </c>
      <c r="B12" s="70" t="s">
        <v>20</v>
      </c>
      <c r="C12" s="71">
        <v>1653.4899999999991</v>
      </c>
      <c r="D12" s="71">
        <v>0</v>
      </c>
      <c r="E12" s="71">
        <v>0</v>
      </c>
      <c r="F12" s="71">
        <v>0</v>
      </c>
      <c r="G12" s="71">
        <v>0</v>
      </c>
      <c r="H12" s="71">
        <v>1653.4899999999991</v>
      </c>
      <c r="I12" s="71">
        <v>121.69300000000001</v>
      </c>
      <c r="J12" s="164">
        <v>0.4</v>
      </c>
      <c r="K12" s="71">
        <v>0.46</v>
      </c>
      <c r="L12" s="71">
        <v>0</v>
      </c>
      <c r="M12" s="71">
        <v>0</v>
      </c>
      <c r="N12" s="71">
        <v>122.09300000000002</v>
      </c>
      <c r="O12" s="72">
        <v>610.4</v>
      </c>
      <c r="P12" s="71">
        <v>0</v>
      </c>
      <c r="Q12" s="71">
        <v>31.49</v>
      </c>
      <c r="R12" s="71">
        <v>0</v>
      </c>
      <c r="S12" s="71">
        <v>0</v>
      </c>
      <c r="T12" s="72">
        <v>610.4</v>
      </c>
      <c r="U12" s="72">
        <v>2385.9829999999993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v>1023.7699999999998</v>
      </c>
      <c r="D13" s="71">
        <v>0</v>
      </c>
      <c r="E13" s="71">
        <v>0</v>
      </c>
      <c r="F13" s="71">
        <v>0</v>
      </c>
      <c r="G13" s="71">
        <v>0</v>
      </c>
      <c r="H13" s="71">
        <v>1023.7699999999998</v>
      </c>
      <c r="I13" s="71">
        <v>148.83400000000009</v>
      </c>
      <c r="J13" s="164">
        <v>1.1200000000000001</v>
      </c>
      <c r="K13" s="71">
        <v>1.6400000000000001</v>
      </c>
      <c r="L13" s="71">
        <v>0</v>
      </c>
      <c r="M13" s="71">
        <v>0</v>
      </c>
      <c r="N13" s="71">
        <v>149.95400000000009</v>
      </c>
      <c r="O13" s="72">
        <v>87.2</v>
      </c>
      <c r="P13" s="71">
        <v>0</v>
      </c>
      <c r="Q13" s="71">
        <v>0.67</v>
      </c>
      <c r="R13" s="71">
        <v>0</v>
      </c>
      <c r="S13" s="71">
        <v>0</v>
      </c>
      <c r="T13" s="72">
        <v>87.2</v>
      </c>
      <c r="U13" s="72">
        <v>1260.924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v>2084.5799999999995</v>
      </c>
      <c r="D14" s="71">
        <v>0</v>
      </c>
      <c r="E14" s="71">
        <v>0</v>
      </c>
      <c r="F14" s="71">
        <v>0</v>
      </c>
      <c r="G14" s="71">
        <v>0</v>
      </c>
      <c r="H14" s="71">
        <v>2084.5799999999995</v>
      </c>
      <c r="I14" s="71">
        <v>194.39399999999998</v>
      </c>
      <c r="J14" s="165">
        <v>0.28999999999999998</v>
      </c>
      <c r="K14" s="71">
        <v>0.83000000000000007</v>
      </c>
      <c r="L14" s="71">
        <v>0</v>
      </c>
      <c r="M14" s="71">
        <v>0</v>
      </c>
      <c r="N14" s="71">
        <v>194.68399999999997</v>
      </c>
      <c r="O14" s="72">
        <v>383.76999999999992</v>
      </c>
      <c r="P14" s="71">
        <v>0.12</v>
      </c>
      <c r="Q14" s="71">
        <v>31.73</v>
      </c>
      <c r="R14" s="71">
        <v>0</v>
      </c>
      <c r="S14" s="71">
        <v>0</v>
      </c>
      <c r="T14" s="72">
        <v>383.88999999999993</v>
      </c>
      <c r="U14" s="72">
        <v>2663.1539999999991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4761.8399999999983</v>
      </c>
      <c r="D15" s="77">
        <v>0</v>
      </c>
      <c r="E15" s="77">
        <v>0</v>
      </c>
      <c r="F15" s="77">
        <v>0</v>
      </c>
      <c r="G15" s="77">
        <v>0</v>
      </c>
      <c r="H15" s="77">
        <v>4761.8399999999983</v>
      </c>
      <c r="I15" s="77">
        <v>464.92100000000005</v>
      </c>
      <c r="J15" s="77">
        <v>1.81</v>
      </c>
      <c r="K15" s="77">
        <v>2.93</v>
      </c>
      <c r="L15" s="77">
        <v>0</v>
      </c>
      <c r="M15" s="77">
        <v>0</v>
      </c>
      <c r="N15" s="77">
        <v>466.73100000000011</v>
      </c>
      <c r="O15" s="77">
        <v>1081.3699999999999</v>
      </c>
      <c r="P15" s="77">
        <v>0.12</v>
      </c>
      <c r="Q15" s="77">
        <v>63.89</v>
      </c>
      <c r="R15" s="77">
        <v>0</v>
      </c>
      <c r="S15" s="77">
        <v>0</v>
      </c>
      <c r="T15" s="77">
        <v>1081.49</v>
      </c>
      <c r="U15" s="77">
        <v>6310.0609999999979</v>
      </c>
      <c r="V15" s="174"/>
      <c r="W15" s="174"/>
    </row>
    <row r="16" spans="1:183" ht="42.75" customHeight="1">
      <c r="A16" s="69">
        <v>8</v>
      </c>
      <c r="B16" s="70" t="s">
        <v>25</v>
      </c>
      <c r="C16" s="71">
        <v>1746.6119999999992</v>
      </c>
      <c r="D16" s="71">
        <v>0.92</v>
      </c>
      <c r="E16" s="71">
        <v>1.0900000000000001</v>
      </c>
      <c r="F16" s="71">
        <v>0.75</v>
      </c>
      <c r="G16" s="71">
        <v>0.75</v>
      </c>
      <c r="H16" s="71">
        <v>1746.9519999999993</v>
      </c>
      <c r="I16" s="71">
        <v>111.07000000000002</v>
      </c>
      <c r="J16" s="71">
        <v>0.05</v>
      </c>
      <c r="K16" s="71">
        <v>0.1</v>
      </c>
      <c r="L16" s="71">
        <v>0</v>
      </c>
      <c r="M16" s="71">
        <v>0</v>
      </c>
      <c r="N16" s="71">
        <v>111.12000000000002</v>
      </c>
      <c r="O16" s="72">
        <v>111.62899999999999</v>
      </c>
      <c r="P16" s="71">
        <v>0.57999999999999996</v>
      </c>
      <c r="Q16" s="71">
        <v>0.80999999999999994</v>
      </c>
      <c r="R16" s="71">
        <v>0</v>
      </c>
      <c r="S16" s="71">
        <v>0</v>
      </c>
      <c r="T16" s="72">
        <v>112.20899999999999</v>
      </c>
      <c r="U16" s="72">
        <v>1970.2809999999995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v>199.43399999999986</v>
      </c>
      <c r="D17" s="71">
        <v>0</v>
      </c>
      <c r="E17" s="71">
        <v>0</v>
      </c>
      <c r="F17" s="71">
        <v>0</v>
      </c>
      <c r="G17" s="71">
        <v>0</v>
      </c>
      <c r="H17" s="71">
        <v>199.43399999999986</v>
      </c>
      <c r="I17" s="71">
        <v>22.086999999999993</v>
      </c>
      <c r="J17" s="71">
        <v>1</v>
      </c>
      <c r="K17" s="71">
        <v>1.01</v>
      </c>
      <c r="L17" s="71">
        <v>0</v>
      </c>
      <c r="M17" s="71">
        <v>0</v>
      </c>
      <c r="N17" s="71">
        <v>23.086999999999993</v>
      </c>
      <c r="O17" s="72">
        <v>430.20100000000002</v>
      </c>
      <c r="P17" s="71">
        <v>0</v>
      </c>
      <c r="Q17" s="71">
        <v>21.93</v>
      </c>
      <c r="R17" s="71">
        <v>0</v>
      </c>
      <c r="S17" s="71">
        <v>0</v>
      </c>
      <c r="T17" s="72">
        <v>430.20100000000002</v>
      </c>
      <c r="U17" s="72">
        <v>652.72199999999987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v>669.86499999999933</v>
      </c>
      <c r="D18" s="71">
        <v>0</v>
      </c>
      <c r="E18" s="71">
        <v>0</v>
      </c>
      <c r="F18" s="71">
        <v>0</v>
      </c>
      <c r="G18" s="71">
        <v>0</v>
      </c>
      <c r="H18" s="71">
        <v>669.86499999999933</v>
      </c>
      <c r="I18" s="71">
        <v>16.839999999999989</v>
      </c>
      <c r="J18" s="71">
        <v>0</v>
      </c>
      <c r="K18" s="71">
        <v>0.47</v>
      </c>
      <c r="L18" s="71">
        <v>0</v>
      </c>
      <c r="M18" s="71">
        <v>0</v>
      </c>
      <c r="N18" s="71">
        <v>16.839999999999989</v>
      </c>
      <c r="O18" s="72">
        <v>217.12799999999999</v>
      </c>
      <c r="P18" s="71">
        <v>0</v>
      </c>
      <c r="Q18" s="71">
        <v>22.229999999999997</v>
      </c>
      <c r="R18" s="71">
        <v>0</v>
      </c>
      <c r="S18" s="71">
        <v>0</v>
      </c>
      <c r="T18" s="72">
        <v>217.12799999999999</v>
      </c>
      <c r="U18" s="72">
        <v>903.8329999999994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2615.9109999999982</v>
      </c>
      <c r="D19" s="77">
        <v>0.92</v>
      </c>
      <c r="E19" s="77">
        <v>1.0900000000000001</v>
      </c>
      <c r="F19" s="77">
        <v>0.75</v>
      </c>
      <c r="G19" s="77">
        <v>0.75</v>
      </c>
      <c r="H19" s="77">
        <v>2616.2509999999984</v>
      </c>
      <c r="I19" s="77">
        <v>149.99700000000001</v>
      </c>
      <c r="J19" s="77">
        <v>1.05</v>
      </c>
      <c r="K19" s="77">
        <v>1.58</v>
      </c>
      <c r="L19" s="77">
        <v>0</v>
      </c>
      <c r="M19" s="77">
        <v>0</v>
      </c>
      <c r="N19" s="77">
        <v>151.04700000000003</v>
      </c>
      <c r="O19" s="77">
        <v>758.95800000000008</v>
      </c>
      <c r="P19" s="77">
        <v>0.57999999999999996</v>
      </c>
      <c r="Q19" s="77">
        <v>44.97</v>
      </c>
      <c r="R19" s="77">
        <v>0</v>
      </c>
      <c r="S19" s="77">
        <v>0</v>
      </c>
      <c r="T19" s="77">
        <v>759.53800000000001</v>
      </c>
      <c r="U19" s="77">
        <v>3526.8359999999984</v>
      </c>
      <c r="V19" s="174"/>
      <c r="W19" s="174"/>
    </row>
    <row r="20" spans="1:23" ht="42.75" customHeight="1">
      <c r="A20" s="69">
        <v>11</v>
      </c>
      <c r="B20" s="70" t="s">
        <v>29</v>
      </c>
      <c r="C20" s="71">
        <v>1203.5449999999994</v>
      </c>
      <c r="D20" s="71">
        <v>0</v>
      </c>
      <c r="E20" s="71">
        <v>0.85</v>
      </c>
      <c r="F20" s="71">
        <v>0</v>
      </c>
      <c r="G20" s="71">
        <v>0</v>
      </c>
      <c r="H20" s="71">
        <v>1204.3949999999993</v>
      </c>
      <c r="I20" s="71">
        <v>152.70100000000002</v>
      </c>
      <c r="J20" s="71">
        <v>0.43</v>
      </c>
      <c r="K20" s="71">
        <v>0.83000000000000007</v>
      </c>
      <c r="L20" s="71">
        <v>0</v>
      </c>
      <c r="M20" s="71">
        <v>0</v>
      </c>
      <c r="N20" s="71">
        <v>153.13100000000003</v>
      </c>
      <c r="O20" s="72">
        <v>344.64099999999991</v>
      </c>
      <c r="P20" s="71">
        <v>0</v>
      </c>
      <c r="Q20" s="71">
        <v>2.71</v>
      </c>
      <c r="R20" s="71">
        <v>0</v>
      </c>
      <c r="S20" s="71">
        <v>0</v>
      </c>
      <c r="T20" s="72">
        <v>344.64099999999991</v>
      </c>
      <c r="U20" s="72">
        <v>1702.1669999999992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v>142.68999999999988</v>
      </c>
      <c r="D21" s="71">
        <v>0</v>
      </c>
      <c r="E21" s="71">
        <v>0</v>
      </c>
      <c r="F21" s="71">
        <v>0</v>
      </c>
      <c r="G21" s="71">
        <v>0</v>
      </c>
      <c r="H21" s="71">
        <v>142.68999999999988</v>
      </c>
      <c r="I21" s="71">
        <v>50.413000000000018</v>
      </c>
      <c r="J21" s="71">
        <v>0.02</v>
      </c>
      <c r="K21" s="71">
        <v>0.27</v>
      </c>
      <c r="L21" s="71">
        <v>0</v>
      </c>
      <c r="M21" s="71">
        <v>0</v>
      </c>
      <c r="N21" s="71">
        <v>50.433000000000021</v>
      </c>
      <c r="O21" s="72">
        <v>266.5</v>
      </c>
      <c r="P21" s="71">
        <v>0</v>
      </c>
      <c r="Q21" s="71">
        <v>0</v>
      </c>
      <c r="R21" s="71">
        <v>0</v>
      </c>
      <c r="S21" s="71">
        <v>0</v>
      </c>
      <c r="T21" s="72">
        <v>266.5</v>
      </c>
      <c r="U21" s="72">
        <v>459.62299999999993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v>27.069999999999879</v>
      </c>
      <c r="D22" s="71">
        <v>0</v>
      </c>
      <c r="E22" s="71">
        <v>0</v>
      </c>
      <c r="F22" s="71">
        <v>0</v>
      </c>
      <c r="G22" s="71">
        <v>0</v>
      </c>
      <c r="H22" s="71">
        <v>27.069999999999879</v>
      </c>
      <c r="I22" s="71">
        <v>15.600000000000005</v>
      </c>
      <c r="J22" s="71">
        <v>0.02</v>
      </c>
      <c r="K22" s="71">
        <v>0.02</v>
      </c>
      <c r="L22" s="71">
        <v>0</v>
      </c>
      <c r="M22" s="71">
        <v>0</v>
      </c>
      <c r="N22" s="71">
        <v>15.620000000000005</v>
      </c>
      <c r="O22" s="72">
        <v>671.81</v>
      </c>
      <c r="P22" s="71">
        <v>0.14000000000000001</v>
      </c>
      <c r="Q22" s="71">
        <v>0.44</v>
      </c>
      <c r="R22" s="71">
        <v>0</v>
      </c>
      <c r="S22" s="71">
        <v>0</v>
      </c>
      <c r="T22" s="72">
        <v>671.94999999999993</v>
      </c>
      <c r="U22" s="72">
        <v>714.63999999999987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v>1172.9619999999998</v>
      </c>
      <c r="D23" s="71">
        <v>0.52</v>
      </c>
      <c r="E23" s="71">
        <v>9.6999999999999993</v>
      </c>
      <c r="F23" s="71">
        <v>0</v>
      </c>
      <c r="G23" s="71">
        <v>0</v>
      </c>
      <c r="H23" s="71">
        <v>1182.6619999999998</v>
      </c>
      <c r="I23" s="71">
        <v>15.613999999999997</v>
      </c>
      <c r="J23" s="71">
        <v>0.08</v>
      </c>
      <c r="K23" s="71">
        <v>0.4</v>
      </c>
      <c r="L23" s="71">
        <v>0</v>
      </c>
      <c r="M23" s="71">
        <v>0</v>
      </c>
      <c r="N23" s="71">
        <v>15.693999999999997</v>
      </c>
      <c r="O23" s="72">
        <v>167.285</v>
      </c>
      <c r="P23" s="71">
        <v>81.650000000000006</v>
      </c>
      <c r="Q23" s="71">
        <v>81.650000000000006</v>
      </c>
      <c r="R23" s="71">
        <v>0</v>
      </c>
      <c r="S23" s="71">
        <v>0</v>
      </c>
      <c r="T23" s="72">
        <v>248.935</v>
      </c>
      <c r="U23" s="72">
        <v>1447.2909999999997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2546.2669999999989</v>
      </c>
      <c r="D24" s="77">
        <v>0.52</v>
      </c>
      <c r="E24" s="77">
        <v>10.549999999999999</v>
      </c>
      <c r="F24" s="77">
        <v>0</v>
      </c>
      <c r="G24" s="77">
        <v>0</v>
      </c>
      <c r="H24" s="77">
        <v>2556.8169999999991</v>
      </c>
      <c r="I24" s="77">
        <v>234.32800000000003</v>
      </c>
      <c r="J24" s="77">
        <v>0.55000000000000004</v>
      </c>
      <c r="K24" s="77">
        <v>1.52</v>
      </c>
      <c r="L24" s="77">
        <v>0</v>
      </c>
      <c r="M24" s="77">
        <v>0</v>
      </c>
      <c r="N24" s="77">
        <v>234.87800000000004</v>
      </c>
      <c r="O24" s="77">
        <v>1450.2359999999999</v>
      </c>
      <c r="P24" s="77">
        <v>81.790000000000006</v>
      </c>
      <c r="Q24" s="77">
        <v>84.800000000000011</v>
      </c>
      <c r="R24" s="77">
        <v>0</v>
      </c>
      <c r="S24" s="77">
        <v>0</v>
      </c>
      <c r="T24" s="77">
        <v>1532.0259999999998</v>
      </c>
      <c r="U24" s="77">
        <v>4323.7209999999986</v>
      </c>
      <c r="V24" s="174"/>
      <c r="W24" s="174"/>
    </row>
    <row r="25" spans="1:23" s="157" customFormat="1" ht="42.75" customHeight="1">
      <c r="A25" s="153"/>
      <c r="B25" s="154" t="s">
        <v>34</v>
      </c>
      <c r="C25" s="155">
        <f>C24+C19+C15+C11</f>
        <v>11326.492999999997</v>
      </c>
      <c r="D25" s="155">
        <v>49.26</v>
      </c>
      <c r="E25" s="155">
        <v>59.46</v>
      </c>
      <c r="F25" s="155">
        <v>90.75</v>
      </c>
      <c r="G25" s="155">
        <v>90.75</v>
      </c>
      <c r="H25" s="155">
        <v>11295.202999999996</v>
      </c>
      <c r="I25" s="155">
        <v>1441.4360000000001</v>
      </c>
      <c r="J25" s="155">
        <v>5.3540000000000001</v>
      </c>
      <c r="K25" s="155">
        <v>9.9619999999999997</v>
      </c>
      <c r="L25" s="155">
        <v>0</v>
      </c>
      <c r="M25" s="155">
        <v>0</v>
      </c>
      <c r="N25" s="155">
        <v>1446.7900000000002</v>
      </c>
      <c r="O25" s="155">
        <v>4170.4639999999999</v>
      </c>
      <c r="P25" s="155">
        <v>99.81</v>
      </c>
      <c r="Q25" s="155">
        <v>244.95000000000002</v>
      </c>
      <c r="R25" s="155">
        <v>0</v>
      </c>
      <c r="S25" s="155">
        <v>0</v>
      </c>
      <c r="T25" s="155">
        <v>4270.2740000000003</v>
      </c>
      <c r="U25" s="155">
        <v>17012.266999999996</v>
      </c>
      <c r="V25" s="156"/>
      <c r="W25" s="156"/>
    </row>
    <row r="26" spans="1:23" ht="42.75" customHeight="1">
      <c r="A26" s="69">
        <v>15</v>
      </c>
      <c r="B26" s="70" t="s">
        <v>35</v>
      </c>
      <c r="C26" s="71">
        <f>'[3]March 2022'!H26</f>
        <v>1183.6419999999994</v>
      </c>
      <c r="D26" s="71">
        <v>1.77</v>
      </c>
      <c r="E26" s="71">
        <v>7.8599999999999994</v>
      </c>
      <c r="F26" s="71">
        <v>0</v>
      </c>
      <c r="G26" s="71">
        <v>0</v>
      </c>
      <c r="H26" s="71">
        <v>1191.5019999999993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2">
        <v>129.56</v>
      </c>
      <c r="P26" s="71">
        <v>27.41</v>
      </c>
      <c r="Q26" s="71">
        <v>27.41</v>
      </c>
      <c r="R26" s="71">
        <v>0.18</v>
      </c>
      <c r="S26" s="71">
        <v>0.18</v>
      </c>
      <c r="T26" s="72">
        <v>156.79</v>
      </c>
      <c r="U26" s="72">
        <v>1348.2919999999992</v>
      </c>
      <c r="V26" s="73"/>
      <c r="W26" s="73"/>
    </row>
    <row r="27" spans="1:23" ht="42.75" customHeight="1">
      <c r="A27" s="69">
        <v>16</v>
      </c>
      <c r="B27" s="70" t="s">
        <v>79</v>
      </c>
      <c r="C27" s="71">
        <f>'[3]March 2022'!H27</f>
        <v>10298.186999999993</v>
      </c>
      <c r="D27" s="71">
        <v>18.39</v>
      </c>
      <c r="E27" s="71">
        <v>24.51</v>
      </c>
      <c r="F27" s="71">
        <v>0</v>
      </c>
      <c r="G27" s="71">
        <v>0</v>
      </c>
      <c r="H27" s="71">
        <v>10322.696999999993</v>
      </c>
      <c r="I27" s="71">
        <v>390.19499999999994</v>
      </c>
      <c r="J27" s="71">
        <v>0.1</v>
      </c>
      <c r="K27" s="71">
        <v>5.26</v>
      </c>
      <c r="L27" s="71">
        <v>0</v>
      </c>
      <c r="M27" s="71">
        <v>0</v>
      </c>
      <c r="N27" s="71">
        <v>390.29499999999996</v>
      </c>
      <c r="O27" s="72">
        <v>30.140000000000008</v>
      </c>
      <c r="P27" s="71">
        <v>0</v>
      </c>
      <c r="Q27" s="71">
        <v>0</v>
      </c>
      <c r="R27" s="71">
        <v>0</v>
      </c>
      <c r="S27" s="71">
        <v>45.21</v>
      </c>
      <c r="T27" s="72">
        <v>30.140000000000008</v>
      </c>
      <c r="U27" s="72">
        <v>10743.131999999992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11481.828999999992</v>
      </c>
      <c r="D28" s="77">
        <v>20.16</v>
      </c>
      <c r="E28" s="77">
        <v>32.370000000000005</v>
      </c>
      <c r="F28" s="77">
        <v>0</v>
      </c>
      <c r="G28" s="77">
        <v>0</v>
      </c>
      <c r="H28" s="77">
        <v>11514.198999999991</v>
      </c>
      <c r="I28" s="77">
        <v>390.19499999999994</v>
      </c>
      <c r="J28" s="77">
        <v>0.1</v>
      </c>
      <c r="K28" s="77">
        <v>5.26</v>
      </c>
      <c r="L28" s="77">
        <v>0</v>
      </c>
      <c r="M28" s="77">
        <v>0</v>
      </c>
      <c r="N28" s="77">
        <v>390.29499999999996</v>
      </c>
      <c r="O28" s="77">
        <v>159.70000000000002</v>
      </c>
      <c r="P28" s="77">
        <v>27.41</v>
      </c>
      <c r="Q28" s="77">
        <v>27.41</v>
      </c>
      <c r="R28" s="77">
        <v>0.18</v>
      </c>
      <c r="S28" s="77">
        <v>45.39</v>
      </c>
      <c r="T28" s="77">
        <v>186.93</v>
      </c>
      <c r="U28" s="77">
        <v>12091.423999999992</v>
      </c>
      <c r="V28" s="174"/>
      <c r="W28" s="174"/>
    </row>
    <row r="29" spans="1:23" ht="42.75" customHeight="1">
      <c r="A29" s="69">
        <v>17</v>
      </c>
      <c r="B29" s="70" t="s">
        <v>38</v>
      </c>
      <c r="C29" s="71">
        <f>'[3]March 2022'!H29</f>
        <v>4464.3330000000014</v>
      </c>
      <c r="D29" s="71">
        <v>12.78</v>
      </c>
      <c r="E29" s="71">
        <v>23.38</v>
      </c>
      <c r="F29" s="71">
        <v>0</v>
      </c>
      <c r="G29" s="71">
        <v>0</v>
      </c>
      <c r="H29" s="71">
        <v>4424.9930000000013</v>
      </c>
      <c r="I29" s="71">
        <v>71.69</v>
      </c>
      <c r="J29" s="71">
        <v>0</v>
      </c>
      <c r="K29" s="71">
        <v>0</v>
      </c>
      <c r="L29" s="71">
        <v>0</v>
      </c>
      <c r="M29" s="71">
        <v>0</v>
      </c>
      <c r="N29" s="71">
        <v>71.69</v>
      </c>
      <c r="O29" s="72">
        <v>138.08000000000001</v>
      </c>
      <c r="P29" s="71">
        <v>0</v>
      </c>
      <c r="Q29" s="71">
        <v>0</v>
      </c>
      <c r="R29" s="71">
        <v>0</v>
      </c>
      <c r="S29" s="71">
        <v>0</v>
      </c>
      <c r="T29" s="72">
        <v>138.08000000000001</v>
      </c>
      <c r="U29" s="72">
        <v>4634.7630000000008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'[3]March 2022'!H30</f>
        <v>5890.1140000000014</v>
      </c>
      <c r="D30" s="71">
        <v>10.68</v>
      </c>
      <c r="E30" s="71">
        <v>19.399999999999999</v>
      </c>
      <c r="F30" s="71">
        <v>0</v>
      </c>
      <c r="G30" s="71">
        <v>0</v>
      </c>
      <c r="H30" s="71">
        <v>6039.5740000000023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2">
        <v>0.22</v>
      </c>
      <c r="P30" s="71">
        <v>0</v>
      </c>
      <c r="Q30" s="71">
        <v>0</v>
      </c>
      <c r="R30" s="71">
        <v>0</v>
      </c>
      <c r="S30" s="71">
        <v>0</v>
      </c>
      <c r="T30" s="72">
        <v>0.22</v>
      </c>
      <c r="U30" s="72">
        <v>6039.7940000000026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'[3]March 2022'!H31</f>
        <v>3074.0629999999996</v>
      </c>
      <c r="D31" s="71">
        <v>4.4349999999999996</v>
      </c>
      <c r="E31" s="71">
        <v>7.3249999999999993</v>
      </c>
      <c r="F31" s="71">
        <v>0</v>
      </c>
      <c r="G31" s="71">
        <v>3.38</v>
      </c>
      <c r="H31" s="71">
        <v>3078.0079999999994</v>
      </c>
      <c r="I31" s="71">
        <v>3.1600000000000037</v>
      </c>
      <c r="J31" s="71">
        <v>0</v>
      </c>
      <c r="K31" s="71">
        <v>0</v>
      </c>
      <c r="L31" s="71">
        <v>0</v>
      </c>
      <c r="M31" s="71">
        <v>0</v>
      </c>
      <c r="N31" s="71">
        <v>3.1600000000000037</v>
      </c>
      <c r="O31" s="72">
        <v>128.47999999999999</v>
      </c>
      <c r="P31" s="71">
        <v>0</v>
      </c>
      <c r="Q31" s="71">
        <v>0</v>
      </c>
      <c r="R31" s="71">
        <v>0</v>
      </c>
      <c r="S31" s="71">
        <v>0</v>
      </c>
      <c r="T31" s="72">
        <v>128.47999999999999</v>
      </c>
      <c r="U31" s="72">
        <v>3209.6479999999992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'[3]March 2022'!H32</f>
        <v>4436.0199999999995</v>
      </c>
      <c r="D32" s="71">
        <v>2.56</v>
      </c>
      <c r="E32" s="71">
        <v>4.9800000000000004</v>
      </c>
      <c r="F32" s="71">
        <v>0</v>
      </c>
      <c r="G32" s="71">
        <v>0</v>
      </c>
      <c r="H32" s="71">
        <v>4373.66</v>
      </c>
      <c r="I32" s="71">
        <v>135.24</v>
      </c>
      <c r="J32" s="71">
        <v>1.03</v>
      </c>
      <c r="K32" s="71">
        <v>2.4299999999999997</v>
      </c>
      <c r="L32" s="71">
        <v>0</v>
      </c>
      <c r="M32" s="71">
        <v>0</v>
      </c>
      <c r="N32" s="71">
        <v>136.27000000000001</v>
      </c>
      <c r="O32" s="72">
        <v>243.63999999999996</v>
      </c>
      <c r="P32" s="71">
        <v>0</v>
      </c>
      <c r="Q32" s="71">
        <v>0</v>
      </c>
      <c r="R32" s="71">
        <v>0</v>
      </c>
      <c r="S32" s="71">
        <v>27.41</v>
      </c>
      <c r="T32" s="72">
        <v>243.63999999999996</v>
      </c>
      <c r="U32" s="72">
        <v>4753.5700000000006</v>
      </c>
      <c r="V32" s="73"/>
      <c r="W32" s="73"/>
    </row>
    <row r="33" spans="1:120" s="78" customFormat="1" ht="61.5" customHeight="1">
      <c r="A33" s="75"/>
      <c r="B33" s="76" t="s">
        <v>81</v>
      </c>
      <c r="C33" s="77">
        <f>SUM(C29:C32)</f>
        <v>17864.530000000002</v>
      </c>
      <c r="D33" s="77">
        <v>30.454999999999998</v>
      </c>
      <c r="E33" s="77">
        <v>55.085000000000008</v>
      </c>
      <c r="F33" s="77">
        <v>0</v>
      </c>
      <c r="G33" s="77">
        <v>3.38</v>
      </c>
      <c r="H33" s="77">
        <v>17916.235000000001</v>
      </c>
      <c r="I33" s="77">
        <v>210.09</v>
      </c>
      <c r="J33" s="77">
        <v>1.03</v>
      </c>
      <c r="K33" s="77">
        <v>2.4299999999999997</v>
      </c>
      <c r="L33" s="77">
        <v>0</v>
      </c>
      <c r="M33" s="77">
        <v>0</v>
      </c>
      <c r="N33" s="77">
        <v>211.12</v>
      </c>
      <c r="O33" s="77">
        <v>510.41999999999996</v>
      </c>
      <c r="P33" s="77">
        <v>0</v>
      </c>
      <c r="Q33" s="77">
        <v>0</v>
      </c>
      <c r="R33" s="77">
        <v>0</v>
      </c>
      <c r="S33" s="77">
        <v>27.41</v>
      </c>
      <c r="T33" s="77">
        <v>510.41999999999996</v>
      </c>
      <c r="U33" s="77">
        <v>18637.775000000005</v>
      </c>
      <c r="V33" s="174"/>
      <c r="W33" s="174"/>
    </row>
    <row r="34" spans="1:120" ht="42.75" customHeight="1">
      <c r="A34" s="69">
        <v>21</v>
      </c>
      <c r="B34" s="70" t="s">
        <v>43</v>
      </c>
      <c r="C34" s="71">
        <f>'[3]March 2022'!H34</f>
        <v>5866.1100000000015</v>
      </c>
      <c r="D34" s="71">
        <v>9.7799999999999994</v>
      </c>
      <c r="E34" s="71">
        <v>15.12</v>
      </c>
      <c r="F34" s="71">
        <v>0</v>
      </c>
      <c r="G34" s="71">
        <v>0</v>
      </c>
      <c r="H34" s="71">
        <v>5881.2300000000014</v>
      </c>
      <c r="I34" s="71">
        <v>0</v>
      </c>
      <c r="J34" s="71">
        <v>0.55000000000000004</v>
      </c>
      <c r="K34" s="71">
        <v>0.55000000000000004</v>
      </c>
      <c r="L34" s="71">
        <v>0</v>
      </c>
      <c r="M34" s="71">
        <v>0</v>
      </c>
      <c r="N34" s="71">
        <v>0.55000000000000004</v>
      </c>
      <c r="O34" s="72">
        <v>0</v>
      </c>
      <c r="P34" s="71">
        <v>0</v>
      </c>
      <c r="Q34" s="71">
        <v>0</v>
      </c>
      <c r="R34" s="71">
        <v>0</v>
      </c>
      <c r="S34" s="71">
        <v>0</v>
      </c>
      <c r="T34" s="72">
        <v>0</v>
      </c>
      <c r="U34" s="72">
        <v>5881.7800000000016</v>
      </c>
      <c r="V34" s="79"/>
      <c r="W34" s="79"/>
    </row>
    <row r="35" spans="1:120" ht="42.75" customHeight="1">
      <c r="A35" s="69">
        <v>22</v>
      </c>
      <c r="B35" s="70" t="s">
        <v>44</v>
      </c>
      <c r="C35" s="71">
        <f>'[3]March 2022'!H35</f>
        <v>4624.9050000000007</v>
      </c>
      <c r="D35" s="71">
        <v>9.1300000000000008</v>
      </c>
      <c r="E35" s="71">
        <v>29.259999999999998</v>
      </c>
      <c r="F35" s="71">
        <v>0</v>
      </c>
      <c r="G35" s="71">
        <v>0</v>
      </c>
      <c r="H35" s="71">
        <v>4654.1650000000009</v>
      </c>
      <c r="I35" s="71">
        <v>0.1</v>
      </c>
      <c r="J35" s="71">
        <v>0</v>
      </c>
      <c r="K35" s="71">
        <v>0</v>
      </c>
      <c r="L35" s="71">
        <v>0</v>
      </c>
      <c r="M35" s="71">
        <v>0</v>
      </c>
      <c r="N35" s="71">
        <v>0.1</v>
      </c>
      <c r="O35" s="72">
        <v>16.43</v>
      </c>
      <c r="P35" s="71">
        <v>0</v>
      </c>
      <c r="Q35" s="71">
        <v>0</v>
      </c>
      <c r="R35" s="71">
        <v>0</v>
      </c>
      <c r="S35" s="71">
        <v>0</v>
      </c>
      <c r="T35" s="72">
        <v>16.43</v>
      </c>
      <c r="U35" s="72">
        <v>4670.6950000000015</v>
      </c>
      <c r="V35" s="79"/>
      <c r="W35" s="79"/>
    </row>
    <row r="36" spans="1:120" ht="42.75" customHeight="1">
      <c r="A36" s="69">
        <v>23</v>
      </c>
      <c r="B36" s="70" t="s">
        <v>45</v>
      </c>
      <c r="C36" s="71">
        <f>'[3]March 2022'!H36</f>
        <v>19366.870000000003</v>
      </c>
      <c r="D36" s="71">
        <v>1</v>
      </c>
      <c r="E36" s="71">
        <v>1.1000000000000001</v>
      </c>
      <c r="F36" s="71">
        <v>0</v>
      </c>
      <c r="G36" s="71">
        <v>0</v>
      </c>
      <c r="H36" s="71">
        <v>19367.97</v>
      </c>
      <c r="I36" s="71">
        <v>8.5</v>
      </c>
      <c r="J36" s="71">
        <v>0</v>
      </c>
      <c r="K36" s="71">
        <v>0</v>
      </c>
      <c r="L36" s="71">
        <v>0</v>
      </c>
      <c r="M36" s="71">
        <v>0</v>
      </c>
      <c r="N36" s="71">
        <v>8.5</v>
      </c>
      <c r="O36" s="72">
        <v>0</v>
      </c>
      <c r="P36" s="71">
        <v>0</v>
      </c>
      <c r="Q36" s="71">
        <v>0</v>
      </c>
      <c r="R36" s="71">
        <v>0</v>
      </c>
      <c r="S36" s="71">
        <v>0</v>
      </c>
      <c r="T36" s="72">
        <v>0</v>
      </c>
      <c r="U36" s="72">
        <v>19376.47</v>
      </c>
      <c r="V36" s="79"/>
      <c r="W36" s="79"/>
    </row>
    <row r="37" spans="1:120" ht="42.75" customHeight="1">
      <c r="A37" s="69">
        <v>24</v>
      </c>
      <c r="B37" s="70" t="s">
        <v>46</v>
      </c>
      <c r="C37" s="71">
        <f>'[3]March 2022'!H37</f>
        <v>7007.5999999999985</v>
      </c>
      <c r="D37" s="71">
        <v>1.07</v>
      </c>
      <c r="E37" s="71">
        <v>1.79</v>
      </c>
      <c r="F37" s="71">
        <v>0</v>
      </c>
      <c r="G37" s="71">
        <v>0</v>
      </c>
      <c r="H37" s="71">
        <v>7009.3899999999985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2">
        <v>3.1</v>
      </c>
      <c r="P37" s="71">
        <v>0</v>
      </c>
      <c r="Q37" s="71">
        <v>0</v>
      </c>
      <c r="R37" s="71">
        <v>0</v>
      </c>
      <c r="S37" s="71">
        <v>0</v>
      </c>
      <c r="T37" s="72">
        <v>3.1</v>
      </c>
      <c r="U37" s="72">
        <v>7012.4899999999989</v>
      </c>
      <c r="V37" s="158"/>
      <c r="W37" s="158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</row>
    <row r="38" spans="1:120" s="78" customFormat="1" ht="42.75" customHeight="1">
      <c r="A38" s="153"/>
      <c r="B38" s="154" t="s">
        <v>47</v>
      </c>
      <c r="C38" s="155">
        <f>SUM(C34:C37)</f>
        <v>36865.485000000001</v>
      </c>
      <c r="D38" s="155">
        <v>20.98</v>
      </c>
      <c r="E38" s="155">
        <v>47.269999999999996</v>
      </c>
      <c r="F38" s="155">
        <v>0</v>
      </c>
      <c r="G38" s="155">
        <v>0</v>
      </c>
      <c r="H38" s="155">
        <v>36912.755000000005</v>
      </c>
      <c r="I38" s="155">
        <v>8.6</v>
      </c>
      <c r="J38" s="155">
        <v>0.55000000000000004</v>
      </c>
      <c r="K38" s="155">
        <v>0.55000000000000004</v>
      </c>
      <c r="L38" s="155">
        <v>0</v>
      </c>
      <c r="M38" s="155">
        <v>0</v>
      </c>
      <c r="N38" s="155">
        <v>9.15</v>
      </c>
      <c r="O38" s="155">
        <v>19.53</v>
      </c>
      <c r="P38" s="155">
        <v>0</v>
      </c>
      <c r="Q38" s="155">
        <v>0</v>
      </c>
      <c r="R38" s="155">
        <v>0</v>
      </c>
      <c r="S38" s="155">
        <v>0</v>
      </c>
      <c r="T38" s="155">
        <v>19.53</v>
      </c>
      <c r="U38" s="155">
        <v>36941.435000000005</v>
      </c>
      <c r="V38" s="156"/>
      <c r="W38" s="156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7"/>
      <c r="DK38" s="157"/>
      <c r="DL38" s="157"/>
      <c r="DM38" s="157"/>
      <c r="DN38" s="157"/>
      <c r="DO38" s="157"/>
      <c r="DP38" s="157"/>
    </row>
    <row r="39" spans="1:120" s="149" customFormat="1" ht="42.75" customHeight="1">
      <c r="A39" s="153"/>
      <c r="B39" s="154" t="s">
        <v>48</v>
      </c>
      <c r="C39" s="155">
        <f>C38+C33+C28</f>
        <v>66211.843999999997</v>
      </c>
      <c r="D39" s="155">
        <v>71.594999999999999</v>
      </c>
      <c r="E39" s="155">
        <v>134.72500000000002</v>
      </c>
      <c r="F39" s="155">
        <v>0</v>
      </c>
      <c r="G39" s="155">
        <v>3.38</v>
      </c>
      <c r="H39" s="155">
        <v>66343.188999999998</v>
      </c>
      <c r="I39" s="155">
        <v>608.88499999999999</v>
      </c>
      <c r="J39" s="155">
        <v>1.6800000000000002</v>
      </c>
      <c r="K39" s="155">
        <v>8.2399999999999984</v>
      </c>
      <c r="L39" s="155">
        <v>0</v>
      </c>
      <c r="M39" s="155">
        <v>0</v>
      </c>
      <c r="N39" s="155">
        <v>610.56499999999994</v>
      </c>
      <c r="O39" s="155">
        <v>689.65</v>
      </c>
      <c r="P39" s="155">
        <v>27.41</v>
      </c>
      <c r="Q39" s="155">
        <v>27.41</v>
      </c>
      <c r="R39" s="155">
        <v>0.18</v>
      </c>
      <c r="S39" s="155">
        <v>72.8</v>
      </c>
      <c r="T39" s="155">
        <v>716.87999999999988</v>
      </c>
      <c r="U39" s="155">
        <v>67670.633999999991</v>
      </c>
      <c r="V39" s="156"/>
      <c r="W39" s="156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42.75" customHeight="1">
      <c r="A40" s="69">
        <v>25</v>
      </c>
      <c r="B40" s="70" t="s">
        <v>49</v>
      </c>
      <c r="C40" s="71">
        <f>'[3]March 2022'!H40</f>
        <v>13785.088000000002</v>
      </c>
      <c r="D40" s="71">
        <v>9.7799999999999994</v>
      </c>
      <c r="E40" s="71">
        <v>33.35</v>
      </c>
      <c r="F40" s="71">
        <v>0</v>
      </c>
      <c r="G40" s="71">
        <v>0</v>
      </c>
      <c r="H40" s="71">
        <v>13818.438000000002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2">
        <v>0</v>
      </c>
      <c r="P40" s="71">
        <v>0</v>
      </c>
      <c r="Q40" s="71">
        <v>0</v>
      </c>
      <c r="R40" s="71">
        <v>0</v>
      </c>
      <c r="S40" s="71">
        <v>0</v>
      </c>
      <c r="T40" s="72">
        <v>0</v>
      </c>
      <c r="U40" s="72">
        <v>13818.438000000002</v>
      </c>
      <c r="V40" s="160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</row>
    <row r="41" spans="1:120" ht="42.75" customHeight="1">
      <c r="A41" s="69">
        <v>26</v>
      </c>
      <c r="B41" s="70" t="s">
        <v>50</v>
      </c>
      <c r="C41" s="71">
        <f>'[3]March 2022'!H41</f>
        <v>10109.715999999991</v>
      </c>
      <c r="D41" s="71">
        <v>108.87</v>
      </c>
      <c r="E41" s="71">
        <v>168.86</v>
      </c>
      <c r="F41" s="71">
        <v>0</v>
      </c>
      <c r="G41" s="71">
        <v>0</v>
      </c>
      <c r="H41" s="71">
        <v>10278.575999999992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2">
        <v>0</v>
      </c>
      <c r="P41" s="71">
        <v>0</v>
      </c>
      <c r="Q41" s="71">
        <v>0</v>
      </c>
      <c r="R41" s="71">
        <v>0</v>
      </c>
      <c r="S41" s="71">
        <v>0</v>
      </c>
      <c r="T41" s="72">
        <v>0</v>
      </c>
      <c r="U41" s="72">
        <v>10278.575999999992</v>
      </c>
      <c r="V41" s="160"/>
      <c r="W41" s="160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</row>
    <row r="42" spans="1:120" ht="42.75" customHeight="1">
      <c r="A42" s="69">
        <v>27</v>
      </c>
      <c r="B42" s="70" t="s">
        <v>51</v>
      </c>
      <c r="C42" s="71">
        <f>'[3]March 2022'!H42</f>
        <v>23873.914000000001</v>
      </c>
      <c r="D42" s="71">
        <v>11.01</v>
      </c>
      <c r="E42" s="71">
        <v>22.33</v>
      </c>
      <c r="F42" s="71">
        <v>0</v>
      </c>
      <c r="G42" s="71">
        <v>0</v>
      </c>
      <c r="H42" s="71">
        <v>23896.243999999999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2">
        <v>0</v>
      </c>
      <c r="P42" s="71">
        <v>0</v>
      </c>
      <c r="Q42" s="71">
        <v>0</v>
      </c>
      <c r="R42" s="71">
        <v>0</v>
      </c>
      <c r="S42" s="71">
        <v>0</v>
      </c>
      <c r="T42" s="72">
        <v>0</v>
      </c>
      <c r="U42" s="72">
        <v>23896.243999999999</v>
      </c>
      <c r="V42" s="160"/>
      <c r="W42" s="160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</row>
    <row r="43" spans="1:120" ht="42.75" customHeight="1">
      <c r="A43" s="69">
        <v>28</v>
      </c>
      <c r="B43" s="70" t="s">
        <v>52</v>
      </c>
      <c r="C43" s="71">
        <f>'[3]March 2022'!H43</f>
        <v>2286.4630000000002</v>
      </c>
      <c r="D43" s="71">
        <v>8.42</v>
      </c>
      <c r="E43" s="71">
        <v>16.259999999999998</v>
      </c>
      <c r="F43" s="71">
        <v>0</v>
      </c>
      <c r="G43" s="71">
        <v>0</v>
      </c>
      <c r="H43" s="71">
        <v>2302.7230000000004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2">
        <v>0</v>
      </c>
      <c r="P43" s="71">
        <v>0</v>
      </c>
      <c r="Q43" s="71">
        <v>0</v>
      </c>
      <c r="R43" s="71">
        <v>0</v>
      </c>
      <c r="S43" s="71">
        <v>0</v>
      </c>
      <c r="T43" s="72">
        <v>0</v>
      </c>
      <c r="U43" s="72">
        <v>2302.7230000000004</v>
      </c>
      <c r="V43" s="160"/>
      <c r="W43" s="160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</row>
    <row r="44" spans="1:120" s="78" customFormat="1" ht="42.75" customHeight="1">
      <c r="A44" s="75"/>
      <c r="B44" s="76" t="s">
        <v>53</v>
      </c>
      <c r="C44" s="77">
        <f>SUM(C40:C43)</f>
        <v>50055.180999999997</v>
      </c>
      <c r="D44" s="77">
        <v>138.07999999999998</v>
      </c>
      <c r="E44" s="77">
        <v>240.8</v>
      </c>
      <c r="F44" s="77">
        <v>0</v>
      </c>
      <c r="G44" s="77">
        <v>0</v>
      </c>
      <c r="H44" s="77">
        <v>50295.980999999992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50295.980999999992</v>
      </c>
      <c r="V44" s="156"/>
      <c r="W44" s="156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  <c r="DB44" s="157"/>
      <c r="DC44" s="157"/>
      <c r="DD44" s="157"/>
      <c r="DE44" s="157"/>
      <c r="DF44" s="157"/>
      <c r="DG44" s="157"/>
      <c r="DH44" s="157"/>
      <c r="DI44" s="157"/>
      <c r="DJ44" s="157"/>
      <c r="DK44" s="157"/>
      <c r="DL44" s="157"/>
      <c r="DM44" s="157"/>
      <c r="DN44" s="157"/>
      <c r="DO44" s="157"/>
      <c r="DP44" s="157"/>
    </row>
    <row r="45" spans="1:120" ht="42.75" customHeight="1">
      <c r="A45" s="69">
        <v>29</v>
      </c>
      <c r="B45" s="70" t="s">
        <v>54</v>
      </c>
      <c r="C45" s="71">
        <f>'[3]March 2022'!H45</f>
        <v>14109.22</v>
      </c>
      <c r="D45" s="71">
        <v>54.07</v>
      </c>
      <c r="E45" s="71">
        <v>58.56</v>
      </c>
      <c r="F45" s="71">
        <v>0</v>
      </c>
      <c r="G45" s="71">
        <v>0</v>
      </c>
      <c r="H45" s="71">
        <v>14167.779999999999</v>
      </c>
      <c r="I45" s="71">
        <v>6.6300000000000008</v>
      </c>
      <c r="J45" s="71">
        <v>0</v>
      </c>
      <c r="K45" s="71">
        <v>0</v>
      </c>
      <c r="L45" s="71">
        <v>0</v>
      </c>
      <c r="M45" s="71">
        <v>0</v>
      </c>
      <c r="N45" s="71">
        <v>6.6300000000000008</v>
      </c>
      <c r="O45" s="72">
        <v>89.78</v>
      </c>
      <c r="P45" s="71">
        <v>0.04</v>
      </c>
      <c r="Q45" s="71">
        <v>59.65</v>
      </c>
      <c r="R45" s="71">
        <v>0</v>
      </c>
      <c r="S45" s="71">
        <v>0</v>
      </c>
      <c r="T45" s="72">
        <v>89.820000000000007</v>
      </c>
      <c r="U45" s="72">
        <v>14264.229999999998</v>
      </c>
      <c r="V45" s="160"/>
      <c r="W45" s="160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</row>
    <row r="46" spans="1:120" ht="42.75" customHeight="1">
      <c r="A46" s="69">
        <v>30</v>
      </c>
      <c r="B46" s="70" t="s">
        <v>55</v>
      </c>
      <c r="C46" s="71">
        <f>'[3]March 2022'!H46</f>
        <v>7265.36</v>
      </c>
      <c r="D46" s="71">
        <v>6.76</v>
      </c>
      <c r="E46" s="71">
        <v>19.990000000000002</v>
      </c>
      <c r="F46" s="71">
        <v>0</v>
      </c>
      <c r="G46" s="71">
        <v>0</v>
      </c>
      <c r="H46" s="71">
        <v>7285.3499999999995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2">
        <v>7.5900000000000007</v>
      </c>
      <c r="P46" s="71">
        <v>0</v>
      </c>
      <c r="Q46" s="71">
        <v>0</v>
      </c>
      <c r="R46" s="71">
        <v>0</v>
      </c>
      <c r="S46" s="71">
        <v>0.31</v>
      </c>
      <c r="T46" s="72">
        <v>7.5900000000000007</v>
      </c>
      <c r="U46" s="72">
        <v>7292.94</v>
      </c>
      <c r="V46" s="160"/>
      <c r="W46" s="160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ht="42.75" customHeight="1">
      <c r="A47" s="69">
        <v>31</v>
      </c>
      <c r="B47" s="70" t="s">
        <v>56</v>
      </c>
      <c r="C47" s="71">
        <f>'[3]March 2022'!H47</f>
        <v>12293.260000000002</v>
      </c>
      <c r="D47" s="71">
        <v>0.95</v>
      </c>
      <c r="E47" s="71">
        <v>8.35</v>
      </c>
      <c r="F47" s="71">
        <v>0</v>
      </c>
      <c r="G47" s="71">
        <v>0</v>
      </c>
      <c r="H47" s="71">
        <v>12301.610000000002</v>
      </c>
      <c r="I47" s="71">
        <v>1.2999999999999998</v>
      </c>
      <c r="J47" s="71">
        <v>0</v>
      </c>
      <c r="K47" s="71">
        <v>0</v>
      </c>
      <c r="L47" s="71">
        <v>0</v>
      </c>
      <c r="M47" s="71">
        <v>0</v>
      </c>
      <c r="N47" s="71">
        <v>1.2999999999999998</v>
      </c>
      <c r="O47" s="72">
        <v>86.18</v>
      </c>
      <c r="P47" s="71">
        <v>0</v>
      </c>
      <c r="Q47" s="71">
        <v>0</v>
      </c>
      <c r="R47" s="71">
        <v>0</v>
      </c>
      <c r="S47" s="71">
        <v>0.1</v>
      </c>
      <c r="T47" s="72">
        <v>86.18</v>
      </c>
      <c r="U47" s="72">
        <v>12389.090000000002</v>
      </c>
      <c r="V47" s="160"/>
      <c r="W47" s="160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</row>
    <row r="48" spans="1:120" ht="42.75" customHeight="1">
      <c r="A48" s="69">
        <v>32</v>
      </c>
      <c r="B48" s="70" t="s">
        <v>57</v>
      </c>
      <c r="C48" s="71">
        <f>'[3]March 2022'!H48</f>
        <v>11090.192000000008</v>
      </c>
      <c r="D48" s="71">
        <v>0.3</v>
      </c>
      <c r="E48" s="71">
        <v>1.1499999999999999</v>
      </c>
      <c r="F48" s="71">
        <v>0</v>
      </c>
      <c r="G48" s="71">
        <v>0</v>
      </c>
      <c r="H48" s="71">
        <v>11091.342000000008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2">
        <v>30.53</v>
      </c>
      <c r="P48" s="71">
        <v>0</v>
      </c>
      <c r="Q48" s="71">
        <v>0.53</v>
      </c>
      <c r="R48" s="71">
        <v>0</v>
      </c>
      <c r="S48" s="71">
        <v>0</v>
      </c>
      <c r="T48" s="72">
        <v>30.53</v>
      </c>
      <c r="U48" s="72">
        <v>11121.872000000008</v>
      </c>
      <c r="V48" s="160"/>
      <c r="W48" s="160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</row>
    <row r="49" spans="1:120" s="78" customFormat="1" ht="66" customHeight="1">
      <c r="A49" s="153"/>
      <c r="B49" s="154" t="s">
        <v>58</v>
      </c>
      <c r="C49" s="155">
        <f>SUM(C45:C48)</f>
        <v>44758.032000000007</v>
      </c>
      <c r="D49" s="155">
        <v>62.08</v>
      </c>
      <c r="E49" s="155">
        <v>88.050000000000011</v>
      </c>
      <c r="F49" s="155">
        <v>0</v>
      </c>
      <c r="G49" s="155">
        <v>0</v>
      </c>
      <c r="H49" s="155">
        <v>44846.082000000009</v>
      </c>
      <c r="I49" s="155">
        <v>7.9300000000000006</v>
      </c>
      <c r="J49" s="155">
        <v>0</v>
      </c>
      <c r="K49" s="155">
        <v>0</v>
      </c>
      <c r="L49" s="155">
        <v>0</v>
      </c>
      <c r="M49" s="155">
        <v>0</v>
      </c>
      <c r="N49" s="155">
        <v>7.9300000000000006</v>
      </c>
      <c r="O49" s="155">
        <v>214.08</v>
      </c>
      <c r="P49" s="155">
        <v>0.04</v>
      </c>
      <c r="Q49" s="155">
        <v>60.18</v>
      </c>
      <c r="R49" s="155">
        <v>0</v>
      </c>
      <c r="S49" s="155">
        <v>0.41000000000000003</v>
      </c>
      <c r="T49" s="155">
        <v>214.12000000000003</v>
      </c>
      <c r="U49" s="155">
        <v>45068.132000000012</v>
      </c>
      <c r="V49" s="156"/>
      <c r="W49" s="156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49" customFormat="1" ht="42.75" customHeight="1">
      <c r="A50" s="153"/>
      <c r="B50" s="154" t="s">
        <v>59</v>
      </c>
      <c r="C50" s="155">
        <f>C49+C44</f>
        <v>94813.213000000003</v>
      </c>
      <c r="D50" s="155">
        <v>200.15999999999997</v>
      </c>
      <c r="E50" s="155">
        <v>328.85</v>
      </c>
      <c r="F50" s="155">
        <v>0</v>
      </c>
      <c r="G50" s="155">
        <v>0</v>
      </c>
      <c r="H50" s="155">
        <v>95142.062999999995</v>
      </c>
      <c r="I50" s="155">
        <v>7.9300000000000006</v>
      </c>
      <c r="J50" s="155">
        <v>0</v>
      </c>
      <c r="K50" s="155">
        <v>0</v>
      </c>
      <c r="L50" s="155">
        <v>0</v>
      </c>
      <c r="M50" s="155">
        <v>0</v>
      </c>
      <c r="N50" s="155">
        <v>7.9300000000000006</v>
      </c>
      <c r="O50" s="155">
        <v>214.08</v>
      </c>
      <c r="P50" s="155">
        <v>0.04</v>
      </c>
      <c r="Q50" s="155">
        <v>60.18</v>
      </c>
      <c r="R50" s="155">
        <v>0</v>
      </c>
      <c r="S50" s="155">
        <v>0.41000000000000003</v>
      </c>
      <c r="T50" s="155">
        <v>214.12000000000003</v>
      </c>
      <c r="U50" s="155">
        <v>95364.113000000012</v>
      </c>
      <c r="V50" s="156"/>
      <c r="W50" s="156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78" customFormat="1" ht="42.75" customHeight="1">
      <c r="A51" s="75"/>
      <c r="B51" s="76" t="s">
        <v>60</v>
      </c>
      <c r="C51" s="77">
        <f>C50+C39+C25</f>
        <v>172351.55</v>
      </c>
      <c r="D51" s="77">
        <v>321.01499999999999</v>
      </c>
      <c r="E51" s="77">
        <v>523.03500000000008</v>
      </c>
      <c r="F51" s="77">
        <v>90.75</v>
      </c>
      <c r="G51" s="77">
        <v>94.13</v>
      </c>
      <c r="H51" s="77">
        <v>172780.45499999999</v>
      </c>
      <c r="I51" s="77">
        <v>2058.2510000000002</v>
      </c>
      <c r="J51" s="77">
        <v>7.0340000000000007</v>
      </c>
      <c r="K51" s="77">
        <v>18.201999999999998</v>
      </c>
      <c r="L51" s="77">
        <v>0</v>
      </c>
      <c r="M51" s="77">
        <v>0</v>
      </c>
      <c r="N51" s="77">
        <v>2065.2849999999999</v>
      </c>
      <c r="O51" s="77">
        <v>5074.1939999999995</v>
      </c>
      <c r="P51" s="77">
        <v>127.26</v>
      </c>
      <c r="Q51" s="77">
        <v>332.54</v>
      </c>
      <c r="R51" s="77">
        <v>0.18</v>
      </c>
      <c r="S51" s="77">
        <v>73.209999999999994</v>
      </c>
      <c r="T51" s="77">
        <v>5201.2740000000003</v>
      </c>
      <c r="U51" s="77">
        <v>180047.014</v>
      </c>
      <c r="V51" s="174"/>
      <c r="W51" s="174"/>
    </row>
    <row r="52" spans="1:120" s="84" customFormat="1" ht="42.75" hidden="1" customHeight="1">
      <c r="A52" s="80"/>
      <c r="B52" s="81"/>
      <c r="C52" s="82"/>
      <c r="D52" s="82"/>
      <c r="E52" s="71">
        <f>'December 2021'!E52+'May-2022'!D52</f>
        <v>0</v>
      </c>
      <c r="F52" s="82"/>
      <c r="G52" s="71">
        <f>'December 2021'!G52+'May-2022'!F52</f>
        <v>0</v>
      </c>
      <c r="H52" s="82"/>
      <c r="I52" s="82"/>
      <c r="J52" s="82"/>
      <c r="K52" s="71">
        <f>'December 2021'!K52+'May-2022'!J52</f>
        <v>0</v>
      </c>
      <c r="L52" s="82"/>
      <c r="M52" s="71">
        <f>'December 2021'!M52+'May-2022'!L52</f>
        <v>0</v>
      </c>
      <c r="N52" s="82"/>
      <c r="O52" s="82"/>
      <c r="P52" s="82"/>
      <c r="Q52" s="71">
        <f>'December 2021'!Q52+'May-2022'!P52</f>
        <v>0</v>
      </c>
      <c r="R52" s="82"/>
      <c r="S52" s="82"/>
      <c r="T52" s="82"/>
      <c r="U52" s="82"/>
      <c r="V52" s="82"/>
      <c r="W52" s="82"/>
    </row>
    <row r="53" spans="1:120" s="84" customFormat="1" hidden="1">
      <c r="A53" s="80"/>
      <c r="B53" s="81"/>
      <c r="C53" s="82"/>
      <c r="D53" s="82"/>
      <c r="E53" s="71">
        <f>'December 2021'!E53+'May-2022'!D53</f>
        <v>0</v>
      </c>
      <c r="F53" s="82"/>
      <c r="G53" s="71">
        <f>'December 2021'!G53+'May-2022'!F53</f>
        <v>0</v>
      </c>
      <c r="H53" s="82"/>
      <c r="I53" s="85"/>
      <c r="J53" s="82"/>
      <c r="K53" s="71">
        <f>'December 2021'!K53+'May-2022'!J53</f>
        <v>0</v>
      </c>
      <c r="L53" s="82"/>
      <c r="M53" s="71">
        <f>'December 2021'!M53+'May-2022'!L53</f>
        <v>0</v>
      </c>
      <c r="N53" s="82"/>
      <c r="O53" s="82"/>
      <c r="P53" s="85"/>
      <c r="Q53" s="71">
        <f>'December 2021'!Q53+'May-2022'!P53</f>
        <v>0</v>
      </c>
      <c r="R53" s="82"/>
      <c r="S53" s="85"/>
      <c r="T53" s="86"/>
      <c r="U53" s="82"/>
      <c r="V53" s="82"/>
      <c r="W53" s="82"/>
    </row>
    <row r="54" spans="1:120" s="84" customFormat="1">
      <c r="A54" s="80"/>
      <c r="B54" s="81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82"/>
      <c r="W54" s="82"/>
    </row>
    <row r="55" spans="1:120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120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74">
        <f>D51+J51+P51-F51-L51-R51</f>
        <v>364.37899999999996</v>
      </c>
      <c r="I56" s="174"/>
      <c r="J56" s="174"/>
      <c r="K56" s="174"/>
      <c r="L56" s="174"/>
      <c r="M56" s="174"/>
      <c r="N56" s="174"/>
      <c r="O56" s="90"/>
      <c r="P56" s="174"/>
      <c r="Q56" s="174"/>
      <c r="R56" s="174"/>
      <c r="S56" s="174"/>
      <c r="T56" s="174"/>
      <c r="U56" s="175"/>
      <c r="V56" s="175"/>
      <c r="W56" s="175"/>
    </row>
    <row r="57" spans="1:120" s="78" customFormat="1" ht="66" customHeight="1">
      <c r="A57" s="87"/>
      <c r="B57" s="88"/>
      <c r="C57" s="174"/>
      <c r="D57" s="184" t="s">
        <v>62</v>
      </c>
      <c r="E57" s="184"/>
      <c r="F57" s="184"/>
      <c r="G57" s="184"/>
      <c r="H57" s="174">
        <f>E51+K51+Q51-G51-M51-S51</f>
        <v>706.43700000000001</v>
      </c>
      <c r="I57" s="174"/>
      <c r="J57" s="174"/>
      <c r="K57" s="174"/>
      <c r="L57" s="174"/>
      <c r="M57" s="174"/>
      <c r="N57" s="174"/>
      <c r="O57" s="90"/>
      <c r="P57" s="174"/>
      <c r="Q57" s="174"/>
      <c r="R57" s="174"/>
      <c r="S57" s="174"/>
      <c r="T57" s="174"/>
      <c r="U57" s="175"/>
      <c r="V57" s="175"/>
      <c r="W57" s="175"/>
    </row>
    <row r="58" spans="1:120" ht="54" customHeight="1">
      <c r="C58" s="89"/>
      <c r="D58" s="184" t="s">
        <v>63</v>
      </c>
      <c r="E58" s="184"/>
      <c r="F58" s="184"/>
      <c r="G58" s="184"/>
      <c r="H58" s="174">
        <f>H51+N51+T51</f>
        <v>180047.014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120" ht="42.75" customHeight="1">
      <c r="C59" s="175"/>
      <c r="D59" s="175"/>
      <c r="E59" s="46"/>
      <c r="H59" s="92"/>
      <c r="J59" s="94">
        <f>'july 2021'!H58+'May-2022'!H56</f>
        <v>178038.85699999996</v>
      </c>
      <c r="K59" s="92"/>
      <c r="L59" s="94" t="e">
        <f>#REF!+'May-2022'!H56</f>
        <v>#REF!</v>
      </c>
      <c r="M59" s="92"/>
      <c r="O59" s="73"/>
    </row>
    <row r="60" spans="1:120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#REF!+'May-2022'!H56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120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2021'!H58+'May-2022'!H56</f>
        <v>177202.022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120" s="78" customFormat="1">
      <c r="B62" s="88"/>
      <c r="F62" s="98"/>
      <c r="I62" s="96"/>
      <c r="J62" s="98"/>
      <c r="Q62" s="175"/>
      <c r="R62" s="175"/>
      <c r="S62" s="63"/>
      <c r="T62" s="175"/>
      <c r="U62" s="175"/>
      <c r="V62" s="175"/>
      <c r="W62" s="175"/>
    </row>
    <row r="63" spans="1:120" s="78" customFormat="1" ht="61.5" customHeight="1">
      <c r="B63" s="88"/>
      <c r="G63" s="97">
        <f>'[1]May 2020'!H56+'May-2022'!H56</f>
        <v>175095.34</v>
      </c>
      <c r="J63" s="185" t="s">
        <v>67</v>
      </c>
      <c r="K63" s="185"/>
      <c r="L63" s="185"/>
      <c r="O63" s="175"/>
      <c r="S63" s="98"/>
      <c r="U63" s="175"/>
      <c r="V63" s="175"/>
      <c r="W63" s="175"/>
    </row>
    <row r="64" spans="1:120" s="78" customFormat="1" ht="58.5" customHeight="1">
      <c r="B64" s="88"/>
      <c r="H64" s="46"/>
      <c r="J64" s="185" t="s">
        <v>68</v>
      </c>
      <c r="K64" s="185"/>
      <c r="L64" s="185"/>
      <c r="O64" s="175"/>
      <c r="S64" s="98"/>
      <c r="U64" s="175"/>
      <c r="V64" s="175"/>
      <c r="W64" s="175"/>
    </row>
    <row r="66" spans="2:23">
      <c r="G66" s="92"/>
      <c r="H66" s="94"/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D57:G57"/>
    <mergeCell ref="H5:H6"/>
    <mergeCell ref="I5:I6"/>
    <mergeCell ref="J5:K5"/>
    <mergeCell ref="L5:M5"/>
    <mergeCell ref="P5:Q5"/>
    <mergeCell ref="R5:S5"/>
    <mergeCell ref="T5:T6"/>
    <mergeCell ref="U5:U6"/>
    <mergeCell ref="D56:G56"/>
    <mergeCell ref="N5:N6"/>
    <mergeCell ref="O5:O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E14:P37"/>
  <sheetViews>
    <sheetView topLeftCell="A7" workbookViewId="0">
      <selection activeCell="O16" sqref="O16:O24"/>
    </sheetView>
  </sheetViews>
  <sheetFormatPr defaultRowHeight="15"/>
  <cols>
    <col min="6" max="6" width="24" customWidth="1"/>
    <col min="7" max="7" width="10.85546875" customWidth="1"/>
    <col min="8" max="9" width="9.5703125" bestFit="1" customWidth="1"/>
  </cols>
  <sheetData>
    <row r="14" spans="5:16" s="137" customFormat="1">
      <c r="F14" s="189" t="s">
        <v>82</v>
      </c>
      <c r="G14" s="189"/>
      <c r="H14" s="189"/>
      <c r="J14" s="189" t="s">
        <v>83</v>
      </c>
      <c r="K14" s="189"/>
      <c r="L14" s="189"/>
      <c r="N14" s="189" t="s">
        <v>84</v>
      </c>
      <c r="O14" s="189"/>
      <c r="P14" s="189"/>
    </row>
    <row r="15" spans="5:16" s="137" customFormat="1">
      <c r="F15" s="141" t="s">
        <v>85</v>
      </c>
      <c r="G15" s="142" t="s">
        <v>86</v>
      </c>
      <c r="H15" s="143">
        <f>'[4]April 2021'!C51</f>
        <v>171617.07800000001</v>
      </c>
      <c r="L15" s="143">
        <f>'[4]April 2021'!I51</f>
        <v>1888.4670000000001</v>
      </c>
      <c r="P15" s="143">
        <f>'[4]April 2021'!O51</f>
        <v>3444.7420000000002</v>
      </c>
    </row>
    <row r="16" spans="5:16">
      <c r="E16" s="138">
        <v>44287</v>
      </c>
      <c r="F16" s="139">
        <f>'[4]April 2021'!D51</f>
        <v>122.682</v>
      </c>
      <c r="G16" s="139">
        <f>'[4]April 2021'!F51</f>
        <v>12</v>
      </c>
      <c r="H16" s="139">
        <f t="shared" ref="H16:H27" si="0">H15+F16-G16</f>
        <v>171727.76</v>
      </c>
      <c r="J16" s="139">
        <f>'[4]April 2021'!J51</f>
        <v>8.7139999999999986</v>
      </c>
      <c r="K16" s="139">
        <f>'[4]April 2021'!L51</f>
        <v>0</v>
      </c>
      <c r="L16" s="139">
        <f t="shared" ref="L16:L27" si="1">L15+J16-K16</f>
        <v>1897.181</v>
      </c>
      <c r="N16" s="139">
        <f>'[4]April 2021'!P51</f>
        <v>85.14</v>
      </c>
      <c r="O16" s="139">
        <f>'[4]April 2021'!R51</f>
        <v>0</v>
      </c>
      <c r="P16" s="139">
        <f t="shared" ref="P16:P27" si="2">P15+N16-O16</f>
        <v>3529.8820000000001</v>
      </c>
    </row>
    <row r="17" spans="5:16">
      <c r="E17" s="138">
        <v>44317</v>
      </c>
      <c r="F17" s="139">
        <f>'[4]May 2021'!D51</f>
        <v>66.414999999999992</v>
      </c>
      <c r="G17" s="139">
        <f>'[4]May 2021'!F51</f>
        <v>76.61</v>
      </c>
      <c r="H17" s="139">
        <f t="shared" si="0"/>
        <v>171717.56500000003</v>
      </c>
      <c r="J17" s="139">
        <f>'[4]May 2021'!J51</f>
        <v>8.8350000000000009</v>
      </c>
      <c r="K17" s="139">
        <f>'[4]May 2021'!L51</f>
        <v>0</v>
      </c>
      <c r="L17" s="139">
        <f t="shared" si="1"/>
        <v>1906.0160000000001</v>
      </c>
      <c r="N17" s="139">
        <f>'[4]May 2021'!P51</f>
        <v>78.260000000000005</v>
      </c>
      <c r="O17" s="139">
        <f>'[4]May 2021'!R51</f>
        <v>0</v>
      </c>
      <c r="P17" s="139">
        <f t="shared" si="2"/>
        <v>3608.1420000000003</v>
      </c>
    </row>
    <row r="18" spans="5:16">
      <c r="E18" s="138">
        <v>44348</v>
      </c>
      <c r="F18" s="139">
        <f>'[4]June 2021'!D51</f>
        <v>122.70000000000002</v>
      </c>
      <c r="G18" s="139">
        <f>'[4]June 2021'!F51</f>
        <v>427.26</v>
      </c>
      <c r="H18" s="139">
        <f t="shared" si="0"/>
        <v>171413.00500000003</v>
      </c>
      <c r="J18" s="139">
        <f>'[4]June 2021'!J51</f>
        <v>8.57</v>
      </c>
      <c r="K18" s="139">
        <f>'[4]June 2021'!L51</f>
        <v>16.829999999999998</v>
      </c>
      <c r="L18" s="139">
        <f t="shared" si="1"/>
        <v>1897.7560000000001</v>
      </c>
      <c r="N18" s="139">
        <f>'[4]June 2021'!P51</f>
        <v>490.61</v>
      </c>
      <c r="O18" s="139">
        <f>'[4]June 2021'!R51</f>
        <v>5.72</v>
      </c>
      <c r="P18" s="139">
        <f t="shared" si="2"/>
        <v>4093.0320000000006</v>
      </c>
    </row>
    <row r="19" spans="5:16">
      <c r="E19" s="138">
        <v>44378</v>
      </c>
      <c r="F19" s="139">
        <f>'[4]july 2021'!D51</f>
        <v>142.06</v>
      </c>
      <c r="G19" s="139">
        <f>'[4]july 2021'!F51</f>
        <v>29.21</v>
      </c>
      <c r="H19" s="139">
        <f t="shared" si="0"/>
        <v>171525.85500000004</v>
      </c>
      <c r="J19" s="139">
        <f>'[4]july 2021'!J51</f>
        <v>49.935000000000002</v>
      </c>
      <c r="K19" s="139">
        <f>'[4]july 2021'!L51</f>
        <v>0</v>
      </c>
      <c r="L19" s="139">
        <f t="shared" si="1"/>
        <v>1947.691</v>
      </c>
      <c r="N19" s="139">
        <f>'[4]july 2021'!P51</f>
        <v>107.9</v>
      </c>
      <c r="O19" s="139">
        <f>'[4]july 2021'!R51</f>
        <v>0</v>
      </c>
      <c r="P19" s="139">
        <f t="shared" si="2"/>
        <v>4200.9320000000007</v>
      </c>
    </row>
    <row r="20" spans="5:16">
      <c r="E20" s="138">
        <v>44409</v>
      </c>
      <c r="F20" s="139">
        <f>'[4]aug 2021 '!D51</f>
        <v>157.23400000000001</v>
      </c>
      <c r="G20" s="139">
        <f>'[4]aug 2021 '!F51</f>
        <v>17.440000000000001</v>
      </c>
      <c r="H20" s="139">
        <f t="shared" si="0"/>
        <v>171665.64900000003</v>
      </c>
      <c r="J20" s="139">
        <f>'[4]aug 2021 '!J51</f>
        <v>4.79</v>
      </c>
      <c r="K20" s="139">
        <f>'[4]aug 2021 '!L51</f>
        <v>0</v>
      </c>
      <c r="L20" s="139">
        <f t="shared" si="1"/>
        <v>1952.481</v>
      </c>
      <c r="N20" s="139">
        <f>'[4]aug 2021 '!P51</f>
        <v>106.952</v>
      </c>
      <c r="O20" s="139">
        <f>'[4]aug 2021 '!R51</f>
        <v>113.24</v>
      </c>
      <c r="P20" s="139">
        <f t="shared" si="2"/>
        <v>4194.6440000000011</v>
      </c>
    </row>
    <row r="21" spans="5:16">
      <c r="E21" s="138">
        <v>44440</v>
      </c>
      <c r="F21" s="139">
        <f>'[4]September 2021'!D51</f>
        <v>226.97100000000003</v>
      </c>
      <c r="G21" s="139">
        <f>'[4]September 2021'!F51</f>
        <v>14.02</v>
      </c>
      <c r="H21" s="139">
        <f t="shared" si="0"/>
        <v>171878.60000000003</v>
      </c>
      <c r="J21" s="139">
        <f>'[4]September 2021'!J51</f>
        <v>26.269000000000002</v>
      </c>
      <c r="K21" s="139">
        <f>'[4]September 2021'!L51</f>
        <v>0</v>
      </c>
      <c r="L21" s="139">
        <f t="shared" si="1"/>
        <v>1978.75</v>
      </c>
      <c r="N21" s="139">
        <f>'[4]September 2021'!P51</f>
        <v>34.33</v>
      </c>
      <c r="O21" s="139">
        <f>'[4]September 2021'!R51</f>
        <v>23.25</v>
      </c>
      <c r="P21" s="139">
        <f t="shared" si="2"/>
        <v>4205.7240000000011</v>
      </c>
    </row>
    <row r="22" spans="5:16">
      <c r="E22" s="138">
        <v>44470</v>
      </c>
      <c r="F22" s="139">
        <f>'[4]october 2021'!D51</f>
        <v>151.91000000000003</v>
      </c>
      <c r="G22" s="139">
        <f>'[4]october 2021'!F51</f>
        <v>4.46</v>
      </c>
      <c r="H22" s="139">
        <f t="shared" si="0"/>
        <v>172026.05000000005</v>
      </c>
      <c r="J22" s="139">
        <f>'[4]october 2021'!J51</f>
        <v>22.116</v>
      </c>
      <c r="K22" s="139">
        <f>'[4]october 2021'!L51</f>
        <v>0</v>
      </c>
      <c r="L22" s="139">
        <f t="shared" si="1"/>
        <v>2000.866</v>
      </c>
      <c r="N22" s="139">
        <f>'[4]october 2021'!P51</f>
        <v>2.2200000000000002</v>
      </c>
      <c r="O22" s="139">
        <f>'[4]october 2021'!R51</f>
        <v>0</v>
      </c>
      <c r="P22" s="139">
        <f t="shared" si="2"/>
        <v>4207.9440000000013</v>
      </c>
    </row>
    <row r="23" spans="5:16">
      <c r="E23" s="138">
        <v>44501</v>
      </c>
      <c r="F23" s="139">
        <f>'[4]November 2021'!D51</f>
        <v>237.53000000000003</v>
      </c>
      <c r="G23" s="139">
        <f>'[4]November 2021'!F51</f>
        <v>46.809999999999995</v>
      </c>
      <c r="H23" s="139">
        <f t="shared" si="0"/>
        <v>172216.77000000005</v>
      </c>
      <c r="J23" s="139">
        <f>'[4]November 2021'!J51</f>
        <v>18.240000000000002</v>
      </c>
      <c r="K23" s="139">
        <f>'[4]November 2021'!L51</f>
        <v>0</v>
      </c>
      <c r="L23" s="139">
        <f t="shared" si="1"/>
        <v>2019.106</v>
      </c>
      <c r="N23" s="139">
        <f>'[4]November 2021'!P51</f>
        <v>6.1400000000000006</v>
      </c>
      <c r="O23" s="139">
        <f>'[4]November 2021'!R51</f>
        <v>0</v>
      </c>
      <c r="P23" s="139">
        <f t="shared" si="2"/>
        <v>4214.0840000000017</v>
      </c>
    </row>
    <row r="24" spans="5:16">
      <c r="E24" s="138">
        <v>44531</v>
      </c>
      <c r="F24" s="139">
        <v>164.99</v>
      </c>
      <c r="G24" s="139">
        <v>64.88</v>
      </c>
      <c r="H24" s="139">
        <f t="shared" si="0"/>
        <v>172316.88000000003</v>
      </c>
      <c r="J24" s="139">
        <v>17.579999999999998</v>
      </c>
      <c r="K24" s="139">
        <v>0</v>
      </c>
      <c r="L24" s="139">
        <f t="shared" si="1"/>
        <v>2036.6859999999999</v>
      </c>
      <c r="N24" s="139">
        <v>63.99</v>
      </c>
      <c r="O24" s="139">
        <v>0</v>
      </c>
      <c r="P24" s="139">
        <f t="shared" si="2"/>
        <v>4278.0740000000014</v>
      </c>
    </row>
    <row r="25" spans="5:16" s="145" customFormat="1">
      <c r="E25" s="144">
        <v>44562</v>
      </c>
      <c r="F25" s="140">
        <v>140.08000000000001</v>
      </c>
      <c r="G25" s="140">
        <v>102.04</v>
      </c>
      <c r="H25" s="140">
        <f t="shared" si="0"/>
        <v>172354.92</v>
      </c>
      <c r="J25" s="140">
        <v>33.49</v>
      </c>
      <c r="K25" s="140">
        <v>0</v>
      </c>
      <c r="L25" s="140">
        <f t="shared" si="1"/>
        <v>2070.1759999999999</v>
      </c>
      <c r="N25" s="140">
        <v>141.56</v>
      </c>
      <c r="O25" s="140">
        <v>0</v>
      </c>
      <c r="P25" s="140">
        <f t="shared" si="2"/>
        <v>4419.6340000000018</v>
      </c>
    </row>
    <row r="26" spans="5:16">
      <c r="E26" s="138">
        <v>44593</v>
      </c>
      <c r="F26" s="139"/>
      <c r="G26" s="139"/>
      <c r="H26" s="139">
        <f t="shared" si="0"/>
        <v>172354.92</v>
      </c>
      <c r="J26" s="139"/>
      <c r="K26" s="139"/>
      <c r="L26" s="139">
        <f t="shared" si="1"/>
        <v>2070.1759999999999</v>
      </c>
      <c r="N26" s="139"/>
      <c r="O26" s="139"/>
      <c r="P26" s="139">
        <f t="shared" si="2"/>
        <v>4419.6340000000018</v>
      </c>
    </row>
    <row r="27" spans="5:16">
      <c r="E27" s="138">
        <v>44621</v>
      </c>
      <c r="F27" s="139"/>
      <c r="G27" s="139"/>
      <c r="H27" s="139">
        <f t="shared" si="0"/>
        <v>172354.92</v>
      </c>
      <c r="J27" s="139"/>
      <c r="K27" s="139"/>
      <c r="L27" s="139">
        <f t="shared" si="1"/>
        <v>2070.1759999999999</v>
      </c>
      <c r="N27" s="139"/>
      <c r="O27" s="139"/>
      <c r="P27" s="139">
        <f t="shared" si="2"/>
        <v>4419.6340000000018</v>
      </c>
    </row>
    <row r="28" spans="5:16">
      <c r="F28" s="139">
        <f>SUM(F16:F27)</f>
        <v>1532.5719999999999</v>
      </c>
      <c r="G28" s="139">
        <f>SUM(G16:G27)</f>
        <v>794.73</v>
      </c>
      <c r="J28" s="139">
        <f>SUM(J16:J27)</f>
        <v>198.53900000000004</v>
      </c>
      <c r="K28" s="139">
        <f>SUM(K16:K27)</f>
        <v>16.829999999999998</v>
      </c>
      <c r="N28" s="139">
        <f>SUM(N16:N27)</f>
        <v>1117.1020000000001</v>
      </c>
      <c r="O28" s="139">
        <f>SUM(O16:O27)</f>
        <v>142.20999999999998</v>
      </c>
    </row>
    <row r="32" spans="5:16">
      <c r="F32" s="139">
        <f>F28+J28+N28</f>
        <v>2848.2129999999997</v>
      </c>
      <c r="G32" s="139">
        <f>G28+K28+O28</f>
        <v>953.77</v>
      </c>
      <c r="H32" s="140">
        <f>H15+F28-G28</f>
        <v>172354.91999999998</v>
      </c>
      <c r="L32" s="140">
        <f>L15+J28-K28</f>
        <v>2070.1760000000004</v>
      </c>
      <c r="P32" s="140">
        <f>P15+N28-O28</f>
        <v>4419.634</v>
      </c>
    </row>
    <row r="37" spans="6:8">
      <c r="F37" s="139">
        <f>H15+L15+P15+F32-G28-K28</f>
        <v>178986.94</v>
      </c>
      <c r="H37" s="139">
        <f>H32+L32+P32</f>
        <v>178844.72999999998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zoomScale="50" zoomScaleNormal="50" zoomScaleSheetLayoutView="25" workbookViewId="0">
      <pane ySplit="6" topLeftCell="A7" activePane="bottomLeft" state="frozen"/>
      <selection pane="bottomLeft" activeCell="R10" sqref="R10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03" t="s">
        <v>13</v>
      </c>
      <c r="E6" s="103" t="s">
        <v>14</v>
      </c>
      <c r="F6" s="103" t="s">
        <v>13</v>
      </c>
      <c r="G6" s="103" t="s">
        <v>14</v>
      </c>
      <c r="H6" s="180"/>
      <c r="I6" s="180"/>
      <c r="J6" s="68" t="s">
        <v>13</v>
      </c>
      <c r="K6" s="103" t="s">
        <v>14</v>
      </c>
      <c r="L6" s="103" t="s">
        <v>13</v>
      </c>
      <c r="M6" s="103" t="s">
        <v>14</v>
      </c>
      <c r="N6" s="180"/>
      <c r="O6" s="180"/>
      <c r="P6" s="103" t="s">
        <v>13</v>
      </c>
      <c r="Q6" s="103" t="s">
        <v>14</v>
      </c>
      <c r="R6" s="103" t="s">
        <v>13</v>
      </c>
      <c r="S6" s="103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'March 2021'!H7</f>
        <v>2176.6200000000008</v>
      </c>
      <c r="D7" s="71">
        <v>0</v>
      </c>
      <c r="E7" s="71">
        <f>D7</f>
        <v>0</v>
      </c>
      <c r="F7" s="71">
        <v>0</v>
      </c>
      <c r="G7" s="71">
        <f>F7</f>
        <v>0</v>
      </c>
      <c r="H7" s="71">
        <f>C7+(D7-F7)</f>
        <v>2176.6200000000008</v>
      </c>
      <c r="I7" s="71">
        <f>'March 2021'!N7</f>
        <v>297.36999999999995</v>
      </c>
      <c r="J7" s="71">
        <v>0.2</v>
      </c>
      <c r="K7" s="71">
        <f>J7</f>
        <v>0.2</v>
      </c>
      <c r="L7" s="71">
        <v>0</v>
      </c>
      <c r="M7" s="71">
        <f>L7</f>
        <v>0</v>
      </c>
      <c r="N7" s="71">
        <f>I7+J7-L7</f>
        <v>297.56999999999994</v>
      </c>
      <c r="O7" s="72">
        <f>'March 2021'!T7</f>
        <v>207.91000000000005</v>
      </c>
      <c r="P7" s="71">
        <v>0.06</v>
      </c>
      <c r="Q7" s="71">
        <f>P7</f>
        <v>0.06</v>
      </c>
      <c r="R7" s="71">
        <v>0</v>
      </c>
      <c r="S7" s="71">
        <f>R7</f>
        <v>0</v>
      </c>
      <c r="T7" s="72">
        <f>O7+P7-R7</f>
        <v>207.97000000000006</v>
      </c>
      <c r="U7" s="72">
        <f>H7+N7+T7</f>
        <v>2682.1600000000008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'March 2021'!H8</f>
        <v>10.324999999999999</v>
      </c>
      <c r="D8" s="71">
        <v>0</v>
      </c>
      <c r="E8" s="71">
        <f t="shared" ref="E8:E53" si="0">D8</f>
        <v>0</v>
      </c>
      <c r="F8" s="71">
        <v>0</v>
      </c>
      <c r="G8" s="71">
        <f t="shared" ref="G8:G48" si="1">F8</f>
        <v>0</v>
      </c>
      <c r="H8" s="71">
        <f t="shared" ref="H8:H48" si="2">C8+(D8-F8)</f>
        <v>10.324999999999999</v>
      </c>
      <c r="I8" s="71">
        <f>'March 2021'!N8</f>
        <v>31.28</v>
      </c>
      <c r="J8" s="71">
        <v>0.3</v>
      </c>
      <c r="K8" s="71">
        <f t="shared" ref="K8:K48" si="3">J8</f>
        <v>0.3</v>
      </c>
      <c r="L8" s="71">
        <v>0</v>
      </c>
      <c r="M8" s="71">
        <f t="shared" ref="M8:M48" si="4">L8</f>
        <v>0</v>
      </c>
      <c r="N8" s="71">
        <f t="shared" ref="N8:N48" si="5">I8+J8-L8</f>
        <v>31.580000000000002</v>
      </c>
      <c r="O8" s="72">
        <f>'March 2021'!T8</f>
        <v>164.56</v>
      </c>
      <c r="P8" s="71">
        <v>0</v>
      </c>
      <c r="Q8" s="71">
        <f t="shared" ref="Q8:Q52" si="6">P8</f>
        <v>0</v>
      </c>
      <c r="R8" s="71">
        <v>0</v>
      </c>
      <c r="S8" s="71">
        <f t="shared" ref="S8:S48" si="7">R8</f>
        <v>0</v>
      </c>
      <c r="T8" s="72">
        <f t="shared" ref="T8:T48" si="8">O8+P8-R8</f>
        <v>164.56</v>
      </c>
      <c r="U8" s="72">
        <f t="shared" ref="U8:U48" si="9">H8+N8+T8</f>
        <v>206.465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'March 2021'!H9</f>
        <v>1250.3299999999997</v>
      </c>
      <c r="D9" s="71">
        <v>0</v>
      </c>
      <c r="E9" s="71">
        <f t="shared" si="0"/>
        <v>0</v>
      </c>
      <c r="F9" s="71">
        <v>0</v>
      </c>
      <c r="G9" s="71">
        <f t="shared" si="1"/>
        <v>0</v>
      </c>
      <c r="H9" s="71">
        <f t="shared" si="2"/>
        <v>1250.3299999999997</v>
      </c>
      <c r="I9" s="71">
        <f>'March 2021'!N9</f>
        <v>149.01400000000004</v>
      </c>
      <c r="J9" s="71">
        <v>1.032</v>
      </c>
      <c r="K9" s="71">
        <f t="shared" si="3"/>
        <v>1.032</v>
      </c>
      <c r="L9" s="71">
        <v>0</v>
      </c>
      <c r="M9" s="71">
        <f t="shared" si="4"/>
        <v>0</v>
      </c>
      <c r="N9" s="71">
        <f t="shared" si="5"/>
        <v>150.04600000000005</v>
      </c>
      <c r="O9" s="72">
        <f>'March 2021'!T9</f>
        <v>141.44</v>
      </c>
      <c r="P9" s="71">
        <v>0</v>
      </c>
      <c r="Q9" s="71">
        <f t="shared" si="6"/>
        <v>0</v>
      </c>
      <c r="R9" s="71">
        <v>0</v>
      </c>
      <c r="S9" s="71">
        <f t="shared" si="7"/>
        <v>0</v>
      </c>
      <c r="T9" s="72">
        <f t="shared" si="8"/>
        <v>141.44</v>
      </c>
      <c r="U9" s="72">
        <f t="shared" si="9"/>
        <v>1541.8159999999998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'March 2021'!H10</f>
        <v>183.93</v>
      </c>
      <c r="D10" s="71">
        <v>0</v>
      </c>
      <c r="E10" s="71">
        <f t="shared" si="0"/>
        <v>0</v>
      </c>
      <c r="F10" s="71">
        <v>0</v>
      </c>
      <c r="G10" s="71">
        <f t="shared" si="1"/>
        <v>0</v>
      </c>
      <c r="H10" s="71">
        <f t="shared" si="2"/>
        <v>183.93</v>
      </c>
      <c r="I10" s="71">
        <f>'March 2021'!N10</f>
        <v>161.77500000000003</v>
      </c>
      <c r="J10" s="71">
        <v>0</v>
      </c>
      <c r="K10" s="71">
        <f t="shared" si="3"/>
        <v>0</v>
      </c>
      <c r="L10" s="71">
        <v>0</v>
      </c>
      <c r="M10" s="71">
        <f t="shared" si="4"/>
        <v>0</v>
      </c>
      <c r="N10" s="71">
        <f t="shared" si="5"/>
        <v>161.77500000000003</v>
      </c>
      <c r="O10" s="72">
        <f>'March 2021'!T10</f>
        <v>409.47999999999996</v>
      </c>
      <c r="P10" s="71">
        <v>0</v>
      </c>
      <c r="Q10" s="71">
        <f t="shared" si="6"/>
        <v>0</v>
      </c>
      <c r="R10" s="71">
        <v>0</v>
      </c>
      <c r="S10" s="71">
        <f t="shared" si="7"/>
        <v>0</v>
      </c>
      <c r="T10" s="72">
        <f t="shared" si="8"/>
        <v>409.47999999999996</v>
      </c>
      <c r="U10" s="72">
        <f t="shared" si="9"/>
        <v>755.18499999999995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3621.2050000000004</v>
      </c>
      <c r="D11" s="77">
        <f t="shared" ref="D11:U11" si="10">SUM(D7:D10)</f>
        <v>0</v>
      </c>
      <c r="E11" s="77">
        <f t="shared" si="10"/>
        <v>0</v>
      </c>
      <c r="F11" s="77">
        <f t="shared" si="10"/>
        <v>0</v>
      </c>
      <c r="G11" s="77">
        <f t="shared" si="10"/>
        <v>0</v>
      </c>
      <c r="H11" s="77">
        <f t="shared" si="10"/>
        <v>3621.2050000000004</v>
      </c>
      <c r="I11" s="77">
        <f t="shared" si="10"/>
        <v>639.43900000000008</v>
      </c>
      <c r="J11" s="77">
        <f t="shared" si="10"/>
        <v>1.532</v>
      </c>
      <c r="K11" s="77">
        <f t="shared" si="10"/>
        <v>1.532</v>
      </c>
      <c r="L11" s="77">
        <f t="shared" si="10"/>
        <v>0</v>
      </c>
      <c r="M11" s="77">
        <f t="shared" si="10"/>
        <v>0</v>
      </c>
      <c r="N11" s="77">
        <f t="shared" si="10"/>
        <v>640.971</v>
      </c>
      <c r="O11" s="77">
        <f t="shared" si="10"/>
        <v>923.3900000000001</v>
      </c>
      <c r="P11" s="77">
        <f t="shared" si="10"/>
        <v>0.06</v>
      </c>
      <c r="Q11" s="77">
        <f t="shared" si="10"/>
        <v>0.06</v>
      </c>
      <c r="R11" s="77">
        <f t="shared" si="10"/>
        <v>0</v>
      </c>
      <c r="S11" s="77">
        <f t="shared" si="10"/>
        <v>0</v>
      </c>
      <c r="T11" s="77">
        <f t="shared" si="10"/>
        <v>923.45</v>
      </c>
      <c r="U11" s="77">
        <f t="shared" si="10"/>
        <v>5185.6260000000002</v>
      </c>
      <c r="V11" s="104"/>
      <c r="W11" s="104"/>
      <c r="X11" s="104"/>
    </row>
    <row r="12" spans="1:184" ht="42.75" customHeight="1">
      <c r="A12" s="69">
        <v>5</v>
      </c>
      <c r="B12" s="70" t="s">
        <v>20</v>
      </c>
      <c r="C12" s="71">
        <f>'March 2021'!H12</f>
        <v>1974.1999999999989</v>
      </c>
      <c r="D12" s="71">
        <v>0</v>
      </c>
      <c r="E12" s="71">
        <f t="shared" si="0"/>
        <v>0</v>
      </c>
      <c r="F12" s="71">
        <v>0</v>
      </c>
      <c r="G12" s="71">
        <f t="shared" si="1"/>
        <v>0</v>
      </c>
      <c r="H12" s="71">
        <f t="shared" si="2"/>
        <v>1974.1999999999989</v>
      </c>
      <c r="I12" s="71">
        <f>'March 2021'!N12</f>
        <v>122.29299999999998</v>
      </c>
      <c r="J12" s="101">
        <v>0.18</v>
      </c>
      <c r="K12" s="71">
        <f t="shared" si="3"/>
        <v>0.18</v>
      </c>
      <c r="L12" s="71">
        <v>0</v>
      </c>
      <c r="M12" s="71">
        <f t="shared" si="4"/>
        <v>0</v>
      </c>
      <c r="N12" s="71">
        <f t="shared" si="5"/>
        <v>122.47299999999998</v>
      </c>
      <c r="O12" s="72">
        <f>'March 2021'!T12</f>
        <v>248.64</v>
      </c>
      <c r="P12" s="71">
        <v>0</v>
      </c>
      <c r="Q12" s="71">
        <f t="shared" si="6"/>
        <v>0</v>
      </c>
      <c r="R12" s="71">
        <v>0</v>
      </c>
      <c r="S12" s="71">
        <f t="shared" si="7"/>
        <v>0</v>
      </c>
      <c r="T12" s="72">
        <f t="shared" si="8"/>
        <v>248.64</v>
      </c>
      <c r="U12" s="72">
        <f t="shared" si="9"/>
        <v>2345.3129999999987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'March 2021'!H13</f>
        <v>1014.7699999999998</v>
      </c>
      <c r="D13" s="71">
        <v>0</v>
      </c>
      <c r="E13" s="71">
        <f t="shared" si="0"/>
        <v>0</v>
      </c>
      <c r="F13" s="71">
        <v>0</v>
      </c>
      <c r="G13" s="71">
        <f t="shared" si="1"/>
        <v>0</v>
      </c>
      <c r="H13" s="71">
        <f t="shared" si="2"/>
        <v>1014.7699999999998</v>
      </c>
      <c r="I13" s="71">
        <f>'March 2021'!N13</f>
        <v>140.93400000000005</v>
      </c>
      <c r="J13" s="101">
        <v>0.98</v>
      </c>
      <c r="K13" s="71">
        <f t="shared" si="3"/>
        <v>0.98</v>
      </c>
      <c r="L13" s="71">
        <v>0</v>
      </c>
      <c r="M13" s="71">
        <f t="shared" si="4"/>
        <v>0</v>
      </c>
      <c r="N13" s="71">
        <f t="shared" si="5"/>
        <v>141.91400000000004</v>
      </c>
      <c r="O13" s="72">
        <f>'March 2021'!T13</f>
        <v>85.32</v>
      </c>
      <c r="P13" s="71">
        <v>0</v>
      </c>
      <c r="Q13" s="71">
        <f t="shared" si="6"/>
        <v>0</v>
      </c>
      <c r="R13" s="71">
        <v>0</v>
      </c>
      <c r="S13" s="71">
        <f t="shared" si="7"/>
        <v>0</v>
      </c>
      <c r="T13" s="72">
        <f t="shared" si="8"/>
        <v>85.32</v>
      </c>
      <c r="U13" s="72">
        <f t="shared" si="9"/>
        <v>1242.0039999999997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'March 2021'!H14</f>
        <v>2182.1799999999994</v>
      </c>
      <c r="D14" s="71">
        <v>0</v>
      </c>
      <c r="E14" s="71">
        <f t="shared" si="0"/>
        <v>0</v>
      </c>
      <c r="F14" s="71">
        <v>0</v>
      </c>
      <c r="G14" s="71">
        <f t="shared" si="1"/>
        <v>0</v>
      </c>
      <c r="H14" s="71">
        <f t="shared" si="2"/>
        <v>2182.1799999999994</v>
      </c>
      <c r="I14" s="71">
        <f>'March 2021'!N14</f>
        <v>191.97699999999998</v>
      </c>
      <c r="J14" s="102">
        <v>2.2770000000000001</v>
      </c>
      <c r="K14" s="71">
        <f t="shared" si="3"/>
        <v>2.2770000000000001</v>
      </c>
      <c r="L14" s="71">
        <v>0</v>
      </c>
      <c r="M14" s="71">
        <f t="shared" si="4"/>
        <v>0</v>
      </c>
      <c r="N14" s="71">
        <f t="shared" si="5"/>
        <v>194.25399999999996</v>
      </c>
      <c r="O14" s="72">
        <f>'March 2021'!T14</f>
        <v>318.15999999999997</v>
      </c>
      <c r="P14" s="71">
        <v>0</v>
      </c>
      <c r="Q14" s="71">
        <f t="shared" si="6"/>
        <v>0</v>
      </c>
      <c r="R14" s="71">
        <v>0</v>
      </c>
      <c r="S14" s="71">
        <f t="shared" si="7"/>
        <v>0</v>
      </c>
      <c r="T14" s="72">
        <f t="shared" si="8"/>
        <v>318.15999999999997</v>
      </c>
      <c r="U14" s="72">
        <f t="shared" si="9"/>
        <v>2694.5939999999991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5171.1499999999978</v>
      </c>
      <c r="D15" s="77">
        <f t="shared" ref="D15:U15" si="11">SUM(D12:D14)</f>
        <v>0</v>
      </c>
      <c r="E15" s="77">
        <f t="shared" si="11"/>
        <v>0</v>
      </c>
      <c r="F15" s="77">
        <f t="shared" si="11"/>
        <v>0</v>
      </c>
      <c r="G15" s="77">
        <f t="shared" si="11"/>
        <v>0</v>
      </c>
      <c r="H15" s="77">
        <f t="shared" si="11"/>
        <v>5171.1499999999978</v>
      </c>
      <c r="I15" s="77">
        <f t="shared" si="11"/>
        <v>455.20400000000001</v>
      </c>
      <c r="J15" s="77">
        <f t="shared" si="11"/>
        <v>3.4370000000000003</v>
      </c>
      <c r="K15" s="77">
        <f t="shared" si="11"/>
        <v>3.4370000000000003</v>
      </c>
      <c r="L15" s="77">
        <f t="shared" si="11"/>
        <v>0</v>
      </c>
      <c r="M15" s="77">
        <f t="shared" si="11"/>
        <v>0</v>
      </c>
      <c r="N15" s="77">
        <f t="shared" si="11"/>
        <v>458.64100000000002</v>
      </c>
      <c r="O15" s="77">
        <f t="shared" si="11"/>
        <v>652.11999999999989</v>
      </c>
      <c r="P15" s="77">
        <f t="shared" si="11"/>
        <v>0</v>
      </c>
      <c r="Q15" s="77">
        <f t="shared" si="11"/>
        <v>0</v>
      </c>
      <c r="R15" s="77">
        <f t="shared" si="11"/>
        <v>0</v>
      </c>
      <c r="S15" s="77">
        <f t="shared" si="11"/>
        <v>0</v>
      </c>
      <c r="T15" s="77">
        <f t="shared" si="11"/>
        <v>652.11999999999989</v>
      </c>
      <c r="U15" s="77">
        <f t="shared" si="11"/>
        <v>6281.9109999999973</v>
      </c>
      <c r="V15" s="104"/>
      <c r="W15" s="104"/>
      <c r="X15" s="104"/>
    </row>
    <row r="16" spans="1:184" ht="42.75" customHeight="1">
      <c r="A16" s="69">
        <v>8</v>
      </c>
      <c r="B16" s="70" t="s">
        <v>25</v>
      </c>
      <c r="C16" s="71">
        <f>'March 2021'!H16</f>
        <v>1917.9959999999994</v>
      </c>
      <c r="D16" s="71">
        <v>1.776</v>
      </c>
      <c r="E16" s="71">
        <f t="shared" si="0"/>
        <v>1.776</v>
      </c>
      <c r="F16" s="71">
        <v>12</v>
      </c>
      <c r="G16" s="71">
        <f t="shared" si="1"/>
        <v>12</v>
      </c>
      <c r="H16" s="71">
        <f t="shared" si="2"/>
        <v>1907.7719999999995</v>
      </c>
      <c r="I16" s="71">
        <f>'March 2021'!N16</f>
        <v>65.479000000000028</v>
      </c>
      <c r="J16" s="71">
        <v>8.6000000000000007E-2</v>
      </c>
      <c r="K16" s="71">
        <f t="shared" si="3"/>
        <v>8.6000000000000007E-2</v>
      </c>
      <c r="L16" s="71">
        <v>0</v>
      </c>
      <c r="M16" s="71">
        <f t="shared" si="4"/>
        <v>0</v>
      </c>
      <c r="N16" s="71">
        <f t="shared" si="5"/>
        <v>65.565000000000026</v>
      </c>
      <c r="O16" s="72">
        <f>'March 2021'!T16</f>
        <v>76.709000000000003</v>
      </c>
      <c r="P16" s="71">
        <v>0.34</v>
      </c>
      <c r="Q16" s="71">
        <f t="shared" si="6"/>
        <v>0.34</v>
      </c>
      <c r="R16" s="71">
        <v>0</v>
      </c>
      <c r="S16" s="71">
        <f t="shared" si="7"/>
        <v>0</v>
      </c>
      <c r="T16" s="72">
        <f t="shared" si="8"/>
        <v>77.049000000000007</v>
      </c>
      <c r="U16" s="72">
        <f t="shared" si="9"/>
        <v>2050.3859999999995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'March 2021'!H17</f>
        <v>734.11399999999981</v>
      </c>
      <c r="D17" s="71">
        <v>0</v>
      </c>
      <c r="E17" s="71">
        <f t="shared" si="0"/>
        <v>0</v>
      </c>
      <c r="F17" s="71">
        <v>0</v>
      </c>
      <c r="G17" s="71">
        <f t="shared" si="1"/>
        <v>0</v>
      </c>
      <c r="H17" s="71">
        <f t="shared" si="2"/>
        <v>734.11399999999981</v>
      </c>
      <c r="I17" s="71">
        <f>'March 2021'!N17</f>
        <v>22.346999999999994</v>
      </c>
      <c r="J17" s="71">
        <v>3.5000000000000003E-2</v>
      </c>
      <c r="K17" s="71">
        <f t="shared" si="3"/>
        <v>3.5000000000000003E-2</v>
      </c>
      <c r="L17" s="71">
        <v>0</v>
      </c>
      <c r="M17" s="71">
        <f t="shared" si="4"/>
        <v>0</v>
      </c>
      <c r="N17" s="71">
        <f t="shared" si="5"/>
        <v>22.381999999999994</v>
      </c>
      <c r="O17" s="72">
        <f>'March 2021'!T17</f>
        <v>358.03099999999995</v>
      </c>
      <c r="P17" s="71">
        <v>0.05</v>
      </c>
      <c r="Q17" s="71">
        <f t="shared" si="6"/>
        <v>0.05</v>
      </c>
      <c r="R17" s="71">
        <v>0</v>
      </c>
      <c r="S17" s="71">
        <f t="shared" si="7"/>
        <v>0</v>
      </c>
      <c r="T17" s="72">
        <f t="shared" si="8"/>
        <v>358.08099999999996</v>
      </c>
      <c r="U17" s="72">
        <f t="shared" si="9"/>
        <v>1114.5769999999998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'March 2021'!H18</f>
        <v>827.20499999999947</v>
      </c>
      <c r="D18" s="71">
        <v>0.32999999999999996</v>
      </c>
      <c r="E18" s="71">
        <f t="shared" si="0"/>
        <v>0.32999999999999996</v>
      </c>
      <c r="F18" s="71">
        <v>0</v>
      </c>
      <c r="G18" s="71">
        <f t="shared" si="1"/>
        <v>0</v>
      </c>
      <c r="H18" s="71">
        <f t="shared" si="2"/>
        <v>827.53499999999951</v>
      </c>
      <c r="I18" s="71">
        <f>'March 2021'!N18</f>
        <v>36.034999999999989</v>
      </c>
      <c r="J18" s="71">
        <v>0.05</v>
      </c>
      <c r="K18" s="71">
        <f t="shared" si="3"/>
        <v>0.05</v>
      </c>
      <c r="L18" s="71">
        <v>0</v>
      </c>
      <c r="M18" s="71">
        <f t="shared" si="4"/>
        <v>0</v>
      </c>
      <c r="N18" s="71">
        <f t="shared" si="5"/>
        <v>36.084999999999987</v>
      </c>
      <c r="O18" s="72">
        <f>'March 2021'!T18</f>
        <v>60.458000000000006</v>
      </c>
      <c r="P18" s="71">
        <v>0</v>
      </c>
      <c r="Q18" s="71">
        <f t="shared" si="6"/>
        <v>0</v>
      </c>
      <c r="R18" s="71">
        <v>0</v>
      </c>
      <c r="S18" s="71">
        <f t="shared" si="7"/>
        <v>0</v>
      </c>
      <c r="T18" s="72">
        <f t="shared" si="8"/>
        <v>60.458000000000006</v>
      </c>
      <c r="U18" s="72">
        <f t="shared" si="9"/>
        <v>924.07799999999952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3479.3149999999987</v>
      </c>
      <c r="D19" s="77">
        <f t="shared" ref="D19:U19" si="12">SUM(D16:D18)</f>
        <v>2.1059999999999999</v>
      </c>
      <c r="E19" s="77">
        <f t="shared" si="12"/>
        <v>2.1059999999999999</v>
      </c>
      <c r="F19" s="77">
        <f t="shared" si="12"/>
        <v>12</v>
      </c>
      <c r="G19" s="77">
        <f t="shared" si="12"/>
        <v>12</v>
      </c>
      <c r="H19" s="77">
        <f t="shared" si="12"/>
        <v>3469.4209999999989</v>
      </c>
      <c r="I19" s="77">
        <f t="shared" si="12"/>
        <v>123.86100000000002</v>
      </c>
      <c r="J19" s="77">
        <f t="shared" si="12"/>
        <v>0.17100000000000001</v>
      </c>
      <c r="K19" s="77">
        <f t="shared" si="12"/>
        <v>0.17100000000000001</v>
      </c>
      <c r="L19" s="77">
        <f t="shared" si="12"/>
        <v>0</v>
      </c>
      <c r="M19" s="77">
        <f t="shared" si="12"/>
        <v>0</v>
      </c>
      <c r="N19" s="77">
        <f t="shared" si="12"/>
        <v>124.03200000000001</v>
      </c>
      <c r="O19" s="77">
        <f t="shared" si="12"/>
        <v>495.19799999999998</v>
      </c>
      <c r="P19" s="77">
        <f t="shared" si="12"/>
        <v>0.39</v>
      </c>
      <c r="Q19" s="77">
        <f t="shared" si="12"/>
        <v>0.39</v>
      </c>
      <c r="R19" s="77">
        <f t="shared" si="12"/>
        <v>0</v>
      </c>
      <c r="S19" s="77">
        <f t="shared" si="12"/>
        <v>0</v>
      </c>
      <c r="T19" s="77">
        <f t="shared" si="12"/>
        <v>495.58800000000002</v>
      </c>
      <c r="U19" s="77">
        <f t="shared" si="12"/>
        <v>4089.0409999999988</v>
      </c>
      <c r="V19" s="104"/>
      <c r="W19" s="104"/>
      <c r="X19" s="104"/>
    </row>
    <row r="20" spans="1:24" ht="42.75" customHeight="1">
      <c r="A20" s="69">
        <v>11</v>
      </c>
      <c r="B20" s="70" t="s">
        <v>29</v>
      </c>
      <c r="C20" s="71">
        <f>'March 2021'!H20</f>
        <v>1408.6399999999996</v>
      </c>
      <c r="D20" s="71">
        <v>0.495</v>
      </c>
      <c r="E20" s="71">
        <f t="shared" si="0"/>
        <v>0.495</v>
      </c>
      <c r="F20" s="71">
        <v>0</v>
      </c>
      <c r="G20" s="71">
        <f t="shared" si="1"/>
        <v>0</v>
      </c>
      <c r="H20" s="71">
        <f t="shared" si="2"/>
        <v>1409.1349999999995</v>
      </c>
      <c r="I20" s="71">
        <f>'March 2021'!N20</f>
        <v>144.69499999999999</v>
      </c>
      <c r="J20" s="71">
        <v>0.13</v>
      </c>
      <c r="K20" s="71">
        <f t="shared" si="3"/>
        <v>0.13</v>
      </c>
      <c r="L20" s="71">
        <v>0</v>
      </c>
      <c r="M20" s="71">
        <f t="shared" si="4"/>
        <v>0</v>
      </c>
      <c r="N20" s="71">
        <f t="shared" si="5"/>
        <v>144.82499999999999</v>
      </c>
      <c r="O20" s="72">
        <f>'March 2021'!T20</f>
        <v>284.72399999999993</v>
      </c>
      <c r="P20" s="71">
        <v>0</v>
      </c>
      <c r="Q20" s="71">
        <f t="shared" si="6"/>
        <v>0</v>
      </c>
      <c r="R20" s="71">
        <v>0</v>
      </c>
      <c r="S20" s="71">
        <f t="shared" si="7"/>
        <v>0</v>
      </c>
      <c r="T20" s="72">
        <f t="shared" si="8"/>
        <v>284.72399999999993</v>
      </c>
      <c r="U20" s="72">
        <f t="shared" si="9"/>
        <v>1838.6839999999995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'March 2021'!H21</f>
        <v>898.61999999999989</v>
      </c>
      <c r="D21" s="71">
        <v>0</v>
      </c>
      <c r="E21" s="71">
        <f t="shared" si="0"/>
        <v>0</v>
      </c>
      <c r="F21" s="71">
        <v>0</v>
      </c>
      <c r="G21" s="71">
        <f t="shared" si="1"/>
        <v>0</v>
      </c>
      <c r="H21" s="71">
        <f t="shared" si="2"/>
        <v>898.61999999999989</v>
      </c>
      <c r="I21" s="71">
        <f>'March 2021'!N21</f>
        <v>46.363</v>
      </c>
      <c r="J21" s="71">
        <v>0.09</v>
      </c>
      <c r="K21" s="71">
        <f t="shared" si="3"/>
        <v>0.09</v>
      </c>
      <c r="L21" s="71">
        <v>0</v>
      </c>
      <c r="M21" s="71">
        <f t="shared" si="4"/>
        <v>0</v>
      </c>
      <c r="N21" s="71">
        <f t="shared" si="5"/>
        <v>46.453000000000003</v>
      </c>
      <c r="O21" s="72">
        <f>'March 2021'!T21</f>
        <v>151.93</v>
      </c>
      <c r="P21" s="71">
        <v>0</v>
      </c>
      <c r="Q21" s="71">
        <f t="shared" si="6"/>
        <v>0</v>
      </c>
      <c r="R21" s="71">
        <v>0</v>
      </c>
      <c r="S21" s="71">
        <f t="shared" si="7"/>
        <v>0</v>
      </c>
      <c r="T21" s="72">
        <f t="shared" si="8"/>
        <v>151.93</v>
      </c>
      <c r="U21" s="72">
        <f t="shared" si="9"/>
        <v>1097.0029999999999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'March 2021'!H22</f>
        <v>599.55999999999983</v>
      </c>
      <c r="D22" s="71">
        <v>0</v>
      </c>
      <c r="E22" s="71">
        <f t="shared" si="0"/>
        <v>0</v>
      </c>
      <c r="F22" s="71">
        <v>0</v>
      </c>
      <c r="G22" s="71">
        <f t="shared" si="1"/>
        <v>0</v>
      </c>
      <c r="H22" s="71">
        <f t="shared" si="2"/>
        <v>599.55999999999983</v>
      </c>
      <c r="I22" s="71">
        <f>'March 2021'!N22</f>
        <v>27.120000000000005</v>
      </c>
      <c r="J22" s="71">
        <v>0.01</v>
      </c>
      <c r="K22" s="71">
        <f t="shared" si="3"/>
        <v>0.01</v>
      </c>
      <c r="L22" s="71">
        <v>0</v>
      </c>
      <c r="M22" s="71">
        <f t="shared" si="4"/>
        <v>0</v>
      </c>
      <c r="N22" s="71">
        <f t="shared" si="5"/>
        <v>27.130000000000006</v>
      </c>
      <c r="O22" s="72">
        <f>'March 2021'!T22</f>
        <v>291.01</v>
      </c>
      <c r="P22" s="71">
        <v>0</v>
      </c>
      <c r="Q22" s="71">
        <f t="shared" si="6"/>
        <v>0</v>
      </c>
      <c r="R22" s="71">
        <v>0</v>
      </c>
      <c r="S22" s="71">
        <f t="shared" si="7"/>
        <v>0</v>
      </c>
      <c r="T22" s="72">
        <f t="shared" si="8"/>
        <v>291.01</v>
      </c>
      <c r="U22" s="72">
        <f t="shared" si="9"/>
        <v>917.69999999999982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'March 2021'!H23</f>
        <v>1157.086</v>
      </c>
      <c r="D23" s="71">
        <v>2.9860000000000002</v>
      </c>
      <c r="E23" s="71">
        <f t="shared" si="0"/>
        <v>2.9860000000000002</v>
      </c>
      <c r="F23" s="71">
        <v>0</v>
      </c>
      <c r="G23" s="71">
        <f t="shared" si="1"/>
        <v>0</v>
      </c>
      <c r="H23" s="71">
        <f t="shared" si="2"/>
        <v>1160.0720000000001</v>
      </c>
      <c r="I23" s="71">
        <f>'March 2021'!N23</f>
        <v>10.169999999999996</v>
      </c>
      <c r="J23" s="71">
        <v>0.124</v>
      </c>
      <c r="K23" s="71">
        <f t="shared" si="3"/>
        <v>0.124</v>
      </c>
      <c r="L23" s="71">
        <v>0</v>
      </c>
      <c r="M23" s="71">
        <f t="shared" si="4"/>
        <v>0</v>
      </c>
      <c r="N23" s="71">
        <f t="shared" si="5"/>
        <v>10.293999999999997</v>
      </c>
      <c r="O23" s="72">
        <f>'March 2021'!T23</f>
        <v>145.57</v>
      </c>
      <c r="P23" s="71">
        <v>0</v>
      </c>
      <c r="Q23" s="71">
        <f t="shared" si="6"/>
        <v>0</v>
      </c>
      <c r="R23" s="71">
        <v>0</v>
      </c>
      <c r="S23" s="71">
        <f t="shared" si="7"/>
        <v>0</v>
      </c>
      <c r="T23" s="72">
        <f t="shared" si="8"/>
        <v>145.57</v>
      </c>
      <c r="U23" s="72">
        <f t="shared" si="9"/>
        <v>1315.9360000000001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4063.905999999999</v>
      </c>
      <c r="D24" s="77">
        <f t="shared" ref="D24:U24" si="13">SUM(D20:D23)</f>
        <v>3.4810000000000003</v>
      </c>
      <c r="E24" s="77">
        <f t="shared" si="13"/>
        <v>3.4810000000000003</v>
      </c>
      <c r="F24" s="77">
        <f t="shared" si="13"/>
        <v>0</v>
      </c>
      <c r="G24" s="77">
        <f t="shared" si="13"/>
        <v>0</v>
      </c>
      <c r="H24" s="77">
        <f t="shared" si="13"/>
        <v>4067.3869999999993</v>
      </c>
      <c r="I24" s="77">
        <f t="shared" si="13"/>
        <v>228.34799999999998</v>
      </c>
      <c r="J24" s="77">
        <f t="shared" si="13"/>
        <v>0.35399999999999998</v>
      </c>
      <c r="K24" s="77">
        <f t="shared" si="13"/>
        <v>0.35399999999999998</v>
      </c>
      <c r="L24" s="77">
        <f t="shared" si="13"/>
        <v>0</v>
      </c>
      <c r="M24" s="77">
        <f t="shared" si="13"/>
        <v>0</v>
      </c>
      <c r="N24" s="77">
        <f t="shared" si="13"/>
        <v>228.702</v>
      </c>
      <c r="O24" s="77">
        <f t="shared" si="13"/>
        <v>873.23399999999992</v>
      </c>
      <c r="P24" s="77">
        <f t="shared" si="13"/>
        <v>0</v>
      </c>
      <c r="Q24" s="77">
        <f t="shared" si="13"/>
        <v>0</v>
      </c>
      <c r="R24" s="77">
        <f t="shared" si="13"/>
        <v>0</v>
      </c>
      <c r="S24" s="77">
        <f t="shared" si="13"/>
        <v>0</v>
      </c>
      <c r="T24" s="77">
        <f t="shared" si="13"/>
        <v>873.23399999999992</v>
      </c>
      <c r="U24" s="77">
        <f t="shared" si="13"/>
        <v>5169.3229999999994</v>
      </c>
      <c r="V24" s="104"/>
      <c r="W24" s="104"/>
      <c r="X24" s="104"/>
    </row>
    <row r="25" spans="1:24" s="78" customFormat="1" ht="42.75" customHeight="1">
      <c r="A25" s="75"/>
      <c r="B25" s="76" t="s">
        <v>34</v>
      </c>
      <c r="C25" s="77">
        <f>C24+C19+C15+C11</f>
        <v>16335.575999999995</v>
      </c>
      <c r="D25" s="77">
        <f t="shared" ref="D25:U25" si="14">D24+D19+D15+D11</f>
        <v>5.5869999999999997</v>
      </c>
      <c r="E25" s="77">
        <f t="shared" si="14"/>
        <v>5.5869999999999997</v>
      </c>
      <c r="F25" s="77">
        <f t="shared" si="14"/>
        <v>12</v>
      </c>
      <c r="G25" s="77">
        <f t="shared" si="14"/>
        <v>12</v>
      </c>
      <c r="H25" s="77">
        <f t="shared" si="14"/>
        <v>16329.162999999995</v>
      </c>
      <c r="I25" s="77">
        <f t="shared" si="14"/>
        <v>1446.8520000000001</v>
      </c>
      <c r="J25" s="77">
        <f t="shared" si="14"/>
        <v>5.4939999999999998</v>
      </c>
      <c r="K25" s="77">
        <f t="shared" si="14"/>
        <v>5.4939999999999998</v>
      </c>
      <c r="L25" s="77">
        <f t="shared" si="14"/>
        <v>0</v>
      </c>
      <c r="M25" s="77">
        <f t="shared" si="14"/>
        <v>0</v>
      </c>
      <c r="N25" s="77">
        <f t="shared" si="14"/>
        <v>1452.346</v>
      </c>
      <c r="O25" s="77">
        <f t="shared" si="14"/>
        <v>2943.942</v>
      </c>
      <c r="P25" s="77">
        <f t="shared" si="14"/>
        <v>0.45</v>
      </c>
      <c r="Q25" s="77">
        <f t="shared" si="14"/>
        <v>0.45</v>
      </c>
      <c r="R25" s="77">
        <f t="shared" si="14"/>
        <v>0</v>
      </c>
      <c r="S25" s="77">
        <f t="shared" si="14"/>
        <v>0</v>
      </c>
      <c r="T25" s="77">
        <f t="shared" si="14"/>
        <v>2944.3919999999998</v>
      </c>
      <c r="U25" s="77">
        <f t="shared" si="14"/>
        <v>20725.900999999994</v>
      </c>
      <c r="V25" s="104"/>
      <c r="W25" s="104"/>
      <c r="X25" s="104"/>
    </row>
    <row r="26" spans="1:24" ht="42.75" customHeight="1">
      <c r="A26" s="69">
        <v>15</v>
      </c>
      <c r="B26" s="70" t="s">
        <v>35</v>
      </c>
      <c r="C26" s="71">
        <f>'March 2021'!H26</f>
        <v>11572.587</v>
      </c>
      <c r="D26" s="71">
        <v>4.66</v>
      </c>
      <c r="E26" s="71">
        <f t="shared" si="0"/>
        <v>4.66</v>
      </c>
      <c r="F26" s="71">
        <v>0</v>
      </c>
      <c r="G26" s="71">
        <f t="shared" si="1"/>
        <v>0</v>
      </c>
      <c r="H26" s="71">
        <f t="shared" si="2"/>
        <v>11577.246999999999</v>
      </c>
      <c r="I26" s="71">
        <f>'March 2021'!N26</f>
        <v>0</v>
      </c>
      <c r="J26" s="71">
        <v>0</v>
      </c>
      <c r="K26" s="71">
        <f t="shared" si="3"/>
        <v>0</v>
      </c>
      <c r="L26" s="71">
        <v>0</v>
      </c>
      <c r="M26" s="71">
        <f t="shared" si="4"/>
        <v>0</v>
      </c>
      <c r="N26" s="71">
        <f t="shared" si="5"/>
        <v>0</v>
      </c>
      <c r="O26" s="72">
        <f>'March 2021'!T26</f>
        <v>0</v>
      </c>
      <c r="P26" s="71">
        <v>0</v>
      </c>
      <c r="Q26" s="71">
        <f t="shared" si="6"/>
        <v>0</v>
      </c>
      <c r="R26" s="71">
        <v>0</v>
      </c>
      <c r="S26" s="71">
        <f t="shared" si="7"/>
        <v>0</v>
      </c>
      <c r="T26" s="72">
        <f t="shared" si="8"/>
        <v>0</v>
      </c>
      <c r="U26" s="72">
        <f t="shared" si="9"/>
        <v>11577.246999999999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'March 2021'!H27</f>
        <v>10142.856999999995</v>
      </c>
      <c r="D27" s="71">
        <v>12.219999999999999</v>
      </c>
      <c r="E27" s="71">
        <f t="shared" si="0"/>
        <v>12.219999999999999</v>
      </c>
      <c r="F27" s="71">
        <v>0</v>
      </c>
      <c r="G27" s="71">
        <f t="shared" si="1"/>
        <v>0</v>
      </c>
      <c r="H27" s="71">
        <f t="shared" si="2"/>
        <v>10155.076999999994</v>
      </c>
      <c r="I27" s="71">
        <f>'March 2021'!N27</f>
        <v>329.55499999999995</v>
      </c>
      <c r="J27" s="71">
        <v>0.72</v>
      </c>
      <c r="K27" s="71">
        <f t="shared" si="3"/>
        <v>0.72</v>
      </c>
      <c r="L27" s="71">
        <v>0</v>
      </c>
      <c r="M27" s="71">
        <f t="shared" si="4"/>
        <v>0</v>
      </c>
      <c r="N27" s="71">
        <f t="shared" si="5"/>
        <v>330.27499999999998</v>
      </c>
      <c r="O27" s="72">
        <f>'March 2021'!T27</f>
        <v>74.960000000000008</v>
      </c>
      <c r="P27" s="71">
        <v>0</v>
      </c>
      <c r="Q27" s="71">
        <f t="shared" si="6"/>
        <v>0</v>
      </c>
      <c r="R27" s="71">
        <v>0</v>
      </c>
      <c r="S27" s="71">
        <f t="shared" si="7"/>
        <v>0</v>
      </c>
      <c r="T27" s="72">
        <f t="shared" si="8"/>
        <v>74.960000000000008</v>
      </c>
      <c r="U27" s="72">
        <f t="shared" si="9"/>
        <v>10560.311999999993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21715.443999999996</v>
      </c>
      <c r="D28" s="77">
        <f t="shared" ref="D28:U28" si="15">SUM(D26:D27)</f>
        <v>16.88</v>
      </c>
      <c r="E28" s="77">
        <f t="shared" si="15"/>
        <v>16.88</v>
      </c>
      <c r="F28" s="77">
        <f t="shared" si="15"/>
        <v>0</v>
      </c>
      <c r="G28" s="77">
        <f t="shared" si="15"/>
        <v>0</v>
      </c>
      <c r="H28" s="77">
        <f t="shared" si="15"/>
        <v>21732.323999999993</v>
      </c>
      <c r="I28" s="77">
        <f t="shared" si="15"/>
        <v>329.55499999999995</v>
      </c>
      <c r="J28" s="77">
        <f t="shared" si="15"/>
        <v>0.72</v>
      </c>
      <c r="K28" s="77">
        <f t="shared" si="15"/>
        <v>0.72</v>
      </c>
      <c r="L28" s="77">
        <f t="shared" si="15"/>
        <v>0</v>
      </c>
      <c r="M28" s="77">
        <f t="shared" si="15"/>
        <v>0</v>
      </c>
      <c r="N28" s="77">
        <f t="shared" si="15"/>
        <v>330.27499999999998</v>
      </c>
      <c r="O28" s="77">
        <f t="shared" si="15"/>
        <v>74.960000000000008</v>
      </c>
      <c r="P28" s="77">
        <f t="shared" si="15"/>
        <v>0</v>
      </c>
      <c r="Q28" s="77">
        <f t="shared" si="15"/>
        <v>0</v>
      </c>
      <c r="R28" s="77">
        <f t="shared" si="15"/>
        <v>0</v>
      </c>
      <c r="S28" s="77">
        <f t="shared" si="15"/>
        <v>0</v>
      </c>
      <c r="T28" s="77">
        <f t="shared" si="15"/>
        <v>74.960000000000008</v>
      </c>
      <c r="U28" s="77">
        <f t="shared" si="15"/>
        <v>22137.558999999994</v>
      </c>
      <c r="V28" s="104"/>
      <c r="W28" s="104"/>
      <c r="X28" s="104"/>
    </row>
    <row r="29" spans="1:24" ht="42.75" customHeight="1">
      <c r="A29" s="69">
        <v>17</v>
      </c>
      <c r="B29" s="70" t="s">
        <v>38</v>
      </c>
      <c r="C29" s="71">
        <f>'March 2021'!H29</f>
        <v>6971.0870000000004</v>
      </c>
      <c r="D29" s="71">
        <v>6.86</v>
      </c>
      <c r="E29" s="71">
        <f t="shared" si="0"/>
        <v>6.86</v>
      </c>
      <c r="F29" s="71">
        <v>0</v>
      </c>
      <c r="G29" s="71">
        <f t="shared" si="1"/>
        <v>0</v>
      </c>
      <c r="H29" s="71">
        <f t="shared" si="2"/>
        <v>6977.9470000000001</v>
      </c>
      <c r="I29" s="71">
        <f>'March 2021'!N29</f>
        <v>3.5700000000000003</v>
      </c>
      <c r="J29" s="71">
        <v>0</v>
      </c>
      <c r="K29" s="71">
        <f t="shared" si="3"/>
        <v>0</v>
      </c>
      <c r="L29" s="71">
        <v>0</v>
      </c>
      <c r="M29" s="71">
        <f t="shared" si="4"/>
        <v>0</v>
      </c>
      <c r="N29" s="71">
        <f t="shared" si="5"/>
        <v>3.5700000000000003</v>
      </c>
      <c r="O29" s="72">
        <f>'March 2021'!T29</f>
        <v>47.8</v>
      </c>
      <c r="P29" s="71">
        <v>0</v>
      </c>
      <c r="Q29" s="71">
        <f t="shared" si="6"/>
        <v>0</v>
      </c>
      <c r="R29" s="71">
        <v>0</v>
      </c>
      <c r="S29" s="71">
        <f t="shared" si="7"/>
        <v>0</v>
      </c>
      <c r="T29" s="72">
        <f t="shared" si="8"/>
        <v>47.8</v>
      </c>
      <c r="U29" s="72">
        <f t="shared" si="9"/>
        <v>7029.317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'March 2021'!H30</f>
        <v>475.33399999999995</v>
      </c>
      <c r="D30" s="71">
        <v>5.59</v>
      </c>
      <c r="E30" s="71">
        <f t="shared" si="0"/>
        <v>5.59</v>
      </c>
      <c r="F30" s="71">
        <v>0</v>
      </c>
      <c r="G30" s="71">
        <f t="shared" si="1"/>
        <v>0</v>
      </c>
      <c r="H30" s="71">
        <f t="shared" si="2"/>
        <v>480.92399999999992</v>
      </c>
      <c r="I30" s="71">
        <f>'March 2021'!N30</f>
        <v>0</v>
      </c>
      <c r="J30" s="71">
        <v>0</v>
      </c>
      <c r="K30" s="71">
        <f t="shared" si="3"/>
        <v>0</v>
      </c>
      <c r="L30" s="71">
        <v>0</v>
      </c>
      <c r="M30" s="71">
        <f t="shared" si="4"/>
        <v>0</v>
      </c>
      <c r="N30" s="71">
        <f t="shared" si="5"/>
        <v>0</v>
      </c>
      <c r="O30" s="72">
        <f>'March 2021'!T30</f>
        <v>0.22</v>
      </c>
      <c r="P30" s="71">
        <v>0</v>
      </c>
      <c r="Q30" s="71">
        <f t="shared" si="6"/>
        <v>0</v>
      </c>
      <c r="R30" s="71">
        <v>0</v>
      </c>
      <c r="S30" s="71">
        <f t="shared" si="7"/>
        <v>0</v>
      </c>
      <c r="T30" s="72">
        <f t="shared" si="8"/>
        <v>0.22</v>
      </c>
      <c r="U30" s="72">
        <f t="shared" si="9"/>
        <v>481.14399999999995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'March 2021'!H31</f>
        <v>5469.7550000000001</v>
      </c>
      <c r="D31" s="71">
        <v>0.46</v>
      </c>
      <c r="E31" s="71">
        <f t="shared" si="0"/>
        <v>0.46</v>
      </c>
      <c r="F31" s="71">
        <v>0</v>
      </c>
      <c r="G31" s="71">
        <f t="shared" si="1"/>
        <v>0</v>
      </c>
      <c r="H31" s="71">
        <f t="shared" si="2"/>
        <v>5470.2150000000001</v>
      </c>
      <c r="I31" s="71">
        <f>'March 2021'!N31</f>
        <v>32.010000000000005</v>
      </c>
      <c r="J31" s="71">
        <v>0</v>
      </c>
      <c r="K31" s="71">
        <f t="shared" si="3"/>
        <v>0</v>
      </c>
      <c r="L31" s="71">
        <v>0</v>
      </c>
      <c r="M31" s="71">
        <f t="shared" si="4"/>
        <v>0</v>
      </c>
      <c r="N31" s="71">
        <f t="shared" si="5"/>
        <v>32.010000000000005</v>
      </c>
      <c r="O31" s="72">
        <f>'March 2021'!T31</f>
        <v>48.29</v>
      </c>
      <c r="P31" s="71">
        <v>80.19</v>
      </c>
      <c r="Q31" s="71">
        <f t="shared" si="6"/>
        <v>80.19</v>
      </c>
      <c r="R31" s="71">
        <v>0</v>
      </c>
      <c r="S31" s="71">
        <f t="shared" si="7"/>
        <v>0</v>
      </c>
      <c r="T31" s="72">
        <f t="shared" si="8"/>
        <v>128.47999999999999</v>
      </c>
      <c r="U31" s="72">
        <f t="shared" si="9"/>
        <v>5630.7049999999999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'March 2021'!H32</f>
        <v>4478.7379999999994</v>
      </c>
      <c r="D32" s="71">
        <v>5.6</v>
      </c>
      <c r="E32" s="71">
        <f t="shared" si="0"/>
        <v>5.6</v>
      </c>
      <c r="F32" s="71">
        <v>0</v>
      </c>
      <c r="G32" s="71">
        <f t="shared" si="1"/>
        <v>0</v>
      </c>
      <c r="H32" s="71">
        <f t="shared" si="2"/>
        <v>4484.3379999999997</v>
      </c>
      <c r="I32" s="71">
        <f>'March 2021'!N32</f>
        <v>57.860000000000007</v>
      </c>
      <c r="J32" s="71">
        <v>2.5</v>
      </c>
      <c r="K32" s="71">
        <f t="shared" si="3"/>
        <v>2.5</v>
      </c>
      <c r="L32" s="71">
        <v>0</v>
      </c>
      <c r="M32" s="71">
        <f t="shared" si="4"/>
        <v>0</v>
      </c>
      <c r="N32" s="71">
        <f t="shared" si="5"/>
        <v>60.360000000000007</v>
      </c>
      <c r="O32" s="72">
        <f>'March 2021'!T32</f>
        <v>266.54999999999995</v>
      </c>
      <c r="P32" s="71">
        <v>4.5</v>
      </c>
      <c r="Q32" s="71">
        <f t="shared" si="6"/>
        <v>4.5</v>
      </c>
      <c r="R32" s="71">
        <v>0</v>
      </c>
      <c r="S32" s="71">
        <f t="shared" si="7"/>
        <v>0</v>
      </c>
      <c r="T32" s="72">
        <f t="shared" si="8"/>
        <v>271.04999999999995</v>
      </c>
      <c r="U32" s="72">
        <f t="shared" si="9"/>
        <v>4815.7479999999996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17394.913999999997</v>
      </c>
      <c r="D33" s="77">
        <f t="shared" ref="D33:U33" si="16">SUM(D29:D32)</f>
        <v>18.509999999999998</v>
      </c>
      <c r="E33" s="77">
        <f t="shared" si="16"/>
        <v>18.509999999999998</v>
      </c>
      <c r="F33" s="77">
        <f t="shared" si="16"/>
        <v>0</v>
      </c>
      <c r="G33" s="77">
        <f t="shared" si="16"/>
        <v>0</v>
      </c>
      <c r="H33" s="77">
        <f t="shared" si="16"/>
        <v>17413.423999999999</v>
      </c>
      <c r="I33" s="77">
        <f t="shared" si="16"/>
        <v>93.440000000000012</v>
      </c>
      <c r="J33" s="77">
        <f t="shared" si="16"/>
        <v>2.5</v>
      </c>
      <c r="K33" s="77">
        <f t="shared" si="16"/>
        <v>2.5</v>
      </c>
      <c r="L33" s="77">
        <f t="shared" si="16"/>
        <v>0</v>
      </c>
      <c r="M33" s="77">
        <f t="shared" si="16"/>
        <v>0</v>
      </c>
      <c r="N33" s="77">
        <f t="shared" si="16"/>
        <v>95.940000000000012</v>
      </c>
      <c r="O33" s="77">
        <f t="shared" si="16"/>
        <v>362.85999999999996</v>
      </c>
      <c r="P33" s="77">
        <f t="shared" si="16"/>
        <v>84.69</v>
      </c>
      <c r="Q33" s="77">
        <f t="shared" si="16"/>
        <v>84.69</v>
      </c>
      <c r="R33" s="77">
        <f t="shared" si="16"/>
        <v>0</v>
      </c>
      <c r="S33" s="77">
        <f t="shared" si="16"/>
        <v>0</v>
      </c>
      <c r="T33" s="77">
        <f t="shared" si="16"/>
        <v>447.54999999999995</v>
      </c>
      <c r="U33" s="77">
        <f t="shared" si="16"/>
        <v>17956.914000000001</v>
      </c>
      <c r="V33" s="104"/>
      <c r="W33" s="104"/>
      <c r="X33" s="104"/>
    </row>
    <row r="34" spans="1:24" ht="42.75" customHeight="1">
      <c r="A34" s="69">
        <v>21</v>
      </c>
      <c r="B34" s="70" t="s">
        <v>43</v>
      </c>
      <c r="C34" s="71">
        <f>'March 2021'!H34</f>
        <v>5801.43</v>
      </c>
      <c r="D34" s="71">
        <v>0.32</v>
      </c>
      <c r="E34" s="71">
        <f t="shared" si="0"/>
        <v>0.32</v>
      </c>
      <c r="F34" s="71">
        <v>0</v>
      </c>
      <c r="G34" s="71">
        <f t="shared" si="1"/>
        <v>0</v>
      </c>
      <c r="H34" s="71">
        <f t="shared" si="2"/>
        <v>5801.75</v>
      </c>
      <c r="I34" s="71">
        <f>'March 2021'!N34</f>
        <v>0</v>
      </c>
      <c r="J34" s="71">
        <v>0</v>
      </c>
      <c r="K34" s="71">
        <f t="shared" si="3"/>
        <v>0</v>
      </c>
      <c r="L34" s="71">
        <v>0</v>
      </c>
      <c r="M34" s="71">
        <f t="shared" si="4"/>
        <v>0</v>
      </c>
      <c r="N34" s="71">
        <f t="shared" si="5"/>
        <v>0</v>
      </c>
      <c r="O34" s="72">
        <f>'March 2021'!T34</f>
        <v>0</v>
      </c>
      <c r="P34" s="71">
        <v>0</v>
      </c>
      <c r="Q34" s="71">
        <f t="shared" si="6"/>
        <v>0</v>
      </c>
      <c r="R34" s="71">
        <v>0</v>
      </c>
      <c r="S34" s="71">
        <f t="shared" si="7"/>
        <v>0</v>
      </c>
      <c r="T34" s="72">
        <f t="shared" si="8"/>
        <v>0</v>
      </c>
      <c r="U34" s="72">
        <f t="shared" si="9"/>
        <v>5801.75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'March 2021'!H35</f>
        <v>4508.4349999999995</v>
      </c>
      <c r="D35" s="71">
        <v>1</v>
      </c>
      <c r="E35" s="71">
        <f t="shared" si="0"/>
        <v>1</v>
      </c>
      <c r="F35" s="71">
        <v>0</v>
      </c>
      <c r="G35" s="71">
        <f t="shared" si="1"/>
        <v>0</v>
      </c>
      <c r="H35" s="71">
        <f t="shared" si="2"/>
        <v>4509.4349999999995</v>
      </c>
      <c r="I35" s="71">
        <f>'March 2021'!N35</f>
        <v>0</v>
      </c>
      <c r="J35" s="71">
        <v>0</v>
      </c>
      <c r="K35" s="71">
        <f t="shared" si="3"/>
        <v>0</v>
      </c>
      <c r="L35" s="71">
        <v>0</v>
      </c>
      <c r="M35" s="71">
        <f t="shared" si="4"/>
        <v>0</v>
      </c>
      <c r="N35" s="71">
        <f t="shared" si="5"/>
        <v>0</v>
      </c>
      <c r="O35" s="72">
        <f>'March 2021'!T35</f>
        <v>16.43</v>
      </c>
      <c r="P35" s="71">
        <v>0</v>
      </c>
      <c r="Q35" s="71">
        <f t="shared" si="6"/>
        <v>0</v>
      </c>
      <c r="R35" s="71">
        <v>0</v>
      </c>
      <c r="S35" s="71">
        <f t="shared" si="7"/>
        <v>0</v>
      </c>
      <c r="T35" s="72">
        <f t="shared" si="8"/>
        <v>16.43</v>
      </c>
      <c r="U35" s="72">
        <f t="shared" si="9"/>
        <v>4525.8649999999998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'March 2021'!H36</f>
        <v>5698.4699999999993</v>
      </c>
      <c r="D36" s="71">
        <v>4.4800000000000004</v>
      </c>
      <c r="E36" s="71">
        <f t="shared" si="0"/>
        <v>4.4800000000000004</v>
      </c>
      <c r="F36" s="71">
        <v>0</v>
      </c>
      <c r="G36" s="71">
        <f t="shared" si="1"/>
        <v>0</v>
      </c>
      <c r="H36" s="71">
        <f t="shared" si="2"/>
        <v>5702.9499999999989</v>
      </c>
      <c r="I36" s="71">
        <f>'March 2021'!N36</f>
        <v>6.33</v>
      </c>
      <c r="J36" s="71">
        <v>0</v>
      </c>
      <c r="K36" s="71">
        <f t="shared" si="3"/>
        <v>0</v>
      </c>
      <c r="L36" s="71">
        <v>0</v>
      </c>
      <c r="M36" s="71">
        <f t="shared" si="4"/>
        <v>0</v>
      </c>
      <c r="N36" s="71">
        <f t="shared" si="5"/>
        <v>6.33</v>
      </c>
      <c r="O36" s="72">
        <f>'March 2021'!T36</f>
        <v>0</v>
      </c>
      <c r="P36" s="71">
        <v>0</v>
      </c>
      <c r="Q36" s="71">
        <f t="shared" si="6"/>
        <v>0</v>
      </c>
      <c r="R36" s="71">
        <v>0</v>
      </c>
      <c r="S36" s="71">
        <f t="shared" si="7"/>
        <v>0</v>
      </c>
      <c r="T36" s="72">
        <f t="shared" si="8"/>
        <v>0</v>
      </c>
      <c r="U36" s="72">
        <f t="shared" si="9"/>
        <v>5709.2799999999988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'March 2021'!H37</f>
        <v>6976.4999999999991</v>
      </c>
      <c r="D37" s="71">
        <v>1.95</v>
      </c>
      <c r="E37" s="71">
        <f t="shared" si="0"/>
        <v>1.95</v>
      </c>
      <c r="F37" s="71">
        <v>0</v>
      </c>
      <c r="G37" s="71">
        <f t="shared" si="1"/>
        <v>0</v>
      </c>
      <c r="H37" s="71">
        <f t="shared" si="2"/>
        <v>6978.4499999999989</v>
      </c>
      <c r="I37" s="71">
        <f>'March 2021'!N37</f>
        <v>0</v>
      </c>
      <c r="J37" s="71">
        <v>0</v>
      </c>
      <c r="K37" s="71">
        <f t="shared" si="3"/>
        <v>0</v>
      </c>
      <c r="L37" s="71">
        <v>0</v>
      </c>
      <c r="M37" s="71">
        <f t="shared" si="4"/>
        <v>0</v>
      </c>
      <c r="N37" s="71">
        <f t="shared" si="5"/>
        <v>0</v>
      </c>
      <c r="O37" s="72">
        <f>'March 2021'!T37</f>
        <v>0</v>
      </c>
      <c r="P37" s="71">
        <v>0</v>
      </c>
      <c r="Q37" s="71">
        <f t="shared" si="6"/>
        <v>0</v>
      </c>
      <c r="R37" s="71">
        <v>0</v>
      </c>
      <c r="S37" s="71">
        <f t="shared" si="7"/>
        <v>0</v>
      </c>
      <c r="T37" s="72">
        <f t="shared" si="8"/>
        <v>0</v>
      </c>
      <c r="U37" s="72">
        <f t="shared" si="9"/>
        <v>6978.4499999999989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22984.834999999999</v>
      </c>
      <c r="D38" s="77">
        <f t="shared" ref="D38:U38" si="17">SUM(D34:D37)</f>
        <v>7.7500000000000009</v>
      </c>
      <c r="E38" s="77">
        <f t="shared" si="17"/>
        <v>7.7500000000000009</v>
      </c>
      <c r="F38" s="77">
        <f t="shared" si="17"/>
        <v>0</v>
      </c>
      <c r="G38" s="77">
        <f t="shared" si="17"/>
        <v>0</v>
      </c>
      <c r="H38" s="77">
        <f t="shared" si="17"/>
        <v>22992.584999999999</v>
      </c>
      <c r="I38" s="77">
        <f t="shared" si="17"/>
        <v>6.33</v>
      </c>
      <c r="J38" s="77">
        <f t="shared" si="17"/>
        <v>0</v>
      </c>
      <c r="K38" s="77">
        <f t="shared" si="17"/>
        <v>0</v>
      </c>
      <c r="L38" s="77">
        <f t="shared" si="17"/>
        <v>0</v>
      </c>
      <c r="M38" s="77">
        <f t="shared" si="17"/>
        <v>0</v>
      </c>
      <c r="N38" s="77">
        <f t="shared" si="17"/>
        <v>6.33</v>
      </c>
      <c r="O38" s="77">
        <f t="shared" si="17"/>
        <v>16.43</v>
      </c>
      <c r="P38" s="77">
        <f t="shared" si="17"/>
        <v>0</v>
      </c>
      <c r="Q38" s="77">
        <f t="shared" si="17"/>
        <v>0</v>
      </c>
      <c r="R38" s="77">
        <f t="shared" si="17"/>
        <v>0</v>
      </c>
      <c r="S38" s="77">
        <f t="shared" si="17"/>
        <v>0</v>
      </c>
      <c r="T38" s="77">
        <f t="shared" si="17"/>
        <v>16.43</v>
      </c>
      <c r="U38" s="77">
        <f t="shared" si="17"/>
        <v>23015.344999999998</v>
      </c>
      <c r="V38" s="104"/>
      <c r="W38" s="104"/>
      <c r="X38" s="104"/>
    </row>
    <row r="39" spans="1:24" s="78" customFormat="1" ht="42.75" customHeight="1">
      <c r="A39" s="75"/>
      <c r="B39" s="76" t="s">
        <v>48</v>
      </c>
      <c r="C39" s="77">
        <f>C38+C33+C28</f>
        <v>62095.192999999992</v>
      </c>
      <c r="D39" s="77">
        <f t="shared" ref="D39:U39" si="18">D38+D33+D28</f>
        <v>43.14</v>
      </c>
      <c r="E39" s="77">
        <f t="shared" si="18"/>
        <v>43.14</v>
      </c>
      <c r="F39" s="77">
        <f t="shared" si="18"/>
        <v>0</v>
      </c>
      <c r="G39" s="77">
        <f t="shared" si="18"/>
        <v>0</v>
      </c>
      <c r="H39" s="77">
        <f t="shared" si="18"/>
        <v>62138.332999999991</v>
      </c>
      <c r="I39" s="77">
        <f t="shared" si="18"/>
        <v>429.32499999999993</v>
      </c>
      <c r="J39" s="77">
        <f t="shared" si="18"/>
        <v>3.2199999999999998</v>
      </c>
      <c r="K39" s="77">
        <f t="shared" si="18"/>
        <v>3.2199999999999998</v>
      </c>
      <c r="L39" s="77">
        <f t="shared" si="18"/>
        <v>0</v>
      </c>
      <c r="M39" s="77">
        <f t="shared" si="18"/>
        <v>0</v>
      </c>
      <c r="N39" s="77">
        <f t="shared" si="18"/>
        <v>432.54499999999996</v>
      </c>
      <c r="O39" s="77">
        <f t="shared" si="18"/>
        <v>454.25</v>
      </c>
      <c r="P39" s="77">
        <f t="shared" si="18"/>
        <v>84.69</v>
      </c>
      <c r="Q39" s="77">
        <f t="shared" si="18"/>
        <v>84.69</v>
      </c>
      <c r="R39" s="77">
        <f t="shared" si="18"/>
        <v>0</v>
      </c>
      <c r="S39" s="77">
        <f t="shared" si="18"/>
        <v>0</v>
      </c>
      <c r="T39" s="77">
        <f t="shared" si="18"/>
        <v>538.93999999999994</v>
      </c>
      <c r="U39" s="77">
        <f t="shared" si="18"/>
        <v>63109.817999999992</v>
      </c>
      <c r="V39" s="104"/>
      <c r="W39" s="104"/>
      <c r="X39" s="104"/>
    </row>
    <row r="40" spans="1:24" ht="42.75" customHeight="1">
      <c r="A40" s="69">
        <v>25</v>
      </c>
      <c r="B40" s="70" t="s">
        <v>49</v>
      </c>
      <c r="C40" s="71">
        <f>'March 2021'!H40</f>
        <v>14954.505000000003</v>
      </c>
      <c r="D40" s="71">
        <v>18.893000000000001</v>
      </c>
      <c r="E40" s="71">
        <f t="shared" si="0"/>
        <v>18.893000000000001</v>
      </c>
      <c r="F40" s="71">
        <v>0</v>
      </c>
      <c r="G40" s="71">
        <f t="shared" si="1"/>
        <v>0</v>
      </c>
      <c r="H40" s="71">
        <f t="shared" si="2"/>
        <v>14973.398000000003</v>
      </c>
      <c r="I40" s="71">
        <f>'March 2021'!N40</f>
        <v>0</v>
      </c>
      <c r="J40" s="71">
        <v>0</v>
      </c>
      <c r="K40" s="71">
        <f t="shared" si="3"/>
        <v>0</v>
      </c>
      <c r="L40" s="71">
        <v>0</v>
      </c>
      <c r="M40" s="71">
        <f t="shared" si="4"/>
        <v>0</v>
      </c>
      <c r="N40" s="71">
        <f t="shared" si="5"/>
        <v>0</v>
      </c>
      <c r="O40" s="72">
        <f>'March 2021'!T40</f>
        <v>0</v>
      </c>
      <c r="P40" s="71">
        <v>0</v>
      </c>
      <c r="Q40" s="71">
        <f t="shared" si="6"/>
        <v>0</v>
      </c>
      <c r="R40" s="71">
        <v>0</v>
      </c>
      <c r="S40" s="71">
        <f t="shared" si="7"/>
        <v>0</v>
      </c>
      <c r="T40" s="72">
        <f t="shared" si="8"/>
        <v>0</v>
      </c>
      <c r="U40" s="72">
        <f t="shared" si="9"/>
        <v>14973.398000000003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'March 2021'!H41</f>
        <v>9649.2109999999921</v>
      </c>
      <c r="D41" s="71">
        <v>2.02</v>
      </c>
      <c r="E41" s="71">
        <f t="shared" si="0"/>
        <v>2.02</v>
      </c>
      <c r="F41" s="71">
        <v>0</v>
      </c>
      <c r="G41" s="71">
        <f t="shared" si="1"/>
        <v>0</v>
      </c>
      <c r="H41" s="71">
        <f t="shared" si="2"/>
        <v>9651.2309999999925</v>
      </c>
      <c r="I41" s="71">
        <f>'March 2021'!N41</f>
        <v>0</v>
      </c>
      <c r="J41" s="71">
        <v>0</v>
      </c>
      <c r="K41" s="71">
        <f t="shared" si="3"/>
        <v>0</v>
      </c>
      <c r="L41" s="71">
        <v>0</v>
      </c>
      <c r="M41" s="71">
        <f t="shared" si="4"/>
        <v>0</v>
      </c>
      <c r="N41" s="71">
        <f t="shared" si="5"/>
        <v>0</v>
      </c>
      <c r="O41" s="72">
        <f>'March 2021'!T41</f>
        <v>0</v>
      </c>
      <c r="P41" s="71">
        <v>0</v>
      </c>
      <c r="Q41" s="71">
        <f t="shared" si="6"/>
        <v>0</v>
      </c>
      <c r="R41" s="71">
        <v>0</v>
      </c>
      <c r="S41" s="71">
        <f t="shared" si="7"/>
        <v>0</v>
      </c>
      <c r="T41" s="72">
        <f t="shared" si="8"/>
        <v>0</v>
      </c>
      <c r="U41" s="72">
        <f t="shared" si="9"/>
        <v>9651.2309999999925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'March 2021'!H42</f>
        <v>23509.908000000003</v>
      </c>
      <c r="D42" s="71">
        <v>12.932</v>
      </c>
      <c r="E42" s="71">
        <f t="shared" si="0"/>
        <v>12.932</v>
      </c>
      <c r="F42" s="71">
        <v>0</v>
      </c>
      <c r="G42" s="71">
        <f t="shared" si="1"/>
        <v>0</v>
      </c>
      <c r="H42" s="71">
        <f t="shared" si="2"/>
        <v>23522.840000000004</v>
      </c>
      <c r="I42" s="71">
        <f>'March 2021'!N42</f>
        <v>0</v>
      </c>
      <c r="J42" s="71">
        <v>0</v>
      </c>
      <c r="K42" s="71">
        <f t="shared" si="3"/>
        <v>0</v>
      </c>
      <c r="L42" s="71">
        <v>0</v>
      </c>
      <c r="M42" s="71">
        <f t="shared" si="4"/>
        <v>0</v>
      </c>
      <c r="N42" s="71">
        <f t="shared" si="5"/>
        <v>0</v>
      </c>
      <c r="O42" s="72">
        <f>'March 2021'!T42</f>
        <v>0</v>
      </c>
      <c r="P42" s="71">
        <v>0</v>
      </c>
      <c r="Q42" s="71">
        <f t="shared" si="6"/>
        <v>0</v>
      </c>
      <c r="R42" s="71">
        <v>0</v>
      </c>
      <c r="S42" s="71">
        <f t="shared" si="7"/>
        <v>0</v>
      </c>
      <c r="T42" s="72">
        <f t="shared" si="8"/>
        <v>0</v>
      </c>
      <c r="U42" s="72">
        <f t="shared" si="9"/>
        <v>23522.840000000004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'March 2021'!H43</f>
        <v>351.56800000000004</v>
      </c>
      <c r="D43" s="71">
        <v>13.295</v>
      </c>
      <c r="E43" s="71">
        <f t="shared" si="0"/>
        <v>13.295</v>
      </c>
      <c r="F43" s="71">
        <v>0</v>
      </c>
      <c r="G43" s="71">
        <f t="shared" si="1"/>
        <v>0</v>
      </c>
      <c r="H43" s="71">
        <f t="shared" si="2"/>
        <v>364.86300000000006</v>
      </c>
      <c r="I43" s="71">
        <f>'March 2021'!N43</f>
        <v>0</v>
      </c>
      <c r="J43" s="71">
        <v>0</v>
      </c>
      <c r="K43" s="71">
        <f t="shared" si="3"/>
        <v>0</v>
      </c>
      <c r="L43" s="71">
        <v>0</v>
      </c>
      <c r="M43" s="71">
        <f t="shared" si="4"/>
        <v>0</v>
      </c>
      <c r="N43" s="71">
        <f t="shared" si="5"/>
        <v>0</v>
      </c>
      <c r="O43" s="72">
        <f>'March 2021'!T43</f>
        <v>0</v>
      </c>
      <c r="P43" s="71">
        <v>0</v>
      </c>
      <c r="Q43" s="71">
        <f t="shared" si="6"/>
        <v>0</v>
      </c>
      <c r="R43" s="71">
        <v>0</v>
      </c>
      <c r="S43" s="71">
        <f t="shared" si="7"/>
        <v>0</v>
      </c>
      <c r="T43" s="72">
        <f t="shared" si="8"/>
        <v>0</v>
      </c>
      <c r="U43" s="72">
        <f t="shared" si="9"/>
        <v>364.86300000000006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48465.191999999995</v>
      </c>
      <c r="D44" s="77">
        <f t="shared" ref="D44:U44" si="19">SUM(D40:D43)</f>
        <v>47.14</v>
      </c>
      <c r="E44" s="77">
        <f t="shared" si="19"/>
        <v>47.14</v>
      </c>
      <c r="F44" s="77">
        <f t="shared" si="19"/>
        <v>0</v>
      </c>
      <c r="G44" s="77">
        <f t="shared" si="19"/>
        <v>0</v>
      </c>
      <c r="H44" s="77">
        <f t="shared" si="19"/>
        <v>48512.331999999995</v>
      </c>
      <c r="I44" s="77">
        <f t="shared" si="19"/>
        <v>0</v>
      </c>
      <c r="J44" s="77">
        <f t="shared" si="19"/>
        <v>0</v>
      </c>
      <c r="K44" s="77">
        <f t="shared" si="19"/>
        <v>0</v>
      </c>
      <c r="L44" s="77">
        <f t="shared" si="19"/>
        <v>0</v>
      </c>
      <c r="M44" s="77">
        <f t="shared" si="19"/>
        <v>0</v>
      </c>
      <c r="N44" s="77">
        <f t="shared" si="19"/>
        <v>0</v>
      </c>
      <c r="O44" s="77">
        <f t="shared" si="19"/>
        <v>0</v>
      </c>
      <c r="P44" s="77">
        <f t="shared" si="19"/>
        <v>0</v>
      </c>
      <c r="Q44" s="77">
        <f t="shared" si="19"/>
        <v>0</v>
      </c>
      <c r="R44" s="77">
        <f t="shared" si="19"/>
        <v>0</v>
      </c>
      <c r="S44" s="77">
        <f t="shared" si="19"/>
        <v>0</v>
      </c>
      <c r="T44" s="77">
        <f t="shared" si="19"/>
        <v>0</v>
      </c>
      <c r="U44" s="77">
        <f t="shared" si="19"/>
        <v>48512.331999999995</v>
      </c>
      <c r="V44" s="104"/>
      <c r="W44" s="104"/>
      <c r="X44" s="104"/>
    </row>
    <row r="45" spans="1:24" ht="42.75" customHeight="1">
      <c r="A45" s="69">
        <v>29</v>
      </c>
      <c r="B45" s="70" t="s">
        <v>54</v>
      </c>
      <c r="C45" s="71">
        <f>'March 2021'!H45</f>
        <v>14226.93</v>
      </c>
      <c r="D45" s="71">
        <v>0.87</v>
      </c>
      <c r="E45" s="71">
        <f t="shared" si="0"/>
        <v>0.87</v>
      </c>
      <c r="F45" s="71">
        <v>0</v>
      </c>
      <c r="G45" s="71">
        <f t="shared" si="1"/>
        <v>0</v>
      </c>
      <c r="H45" s="71">
        <f t="shared" si="2"/>
        <v>14227.800000000001</v>
      </c>
      <c r="I45" s="71">
        <f>'March 2021'!N45</f>
        <v>0.51</v>
      </c>
      <c r="J45" s="71">
        <v>0</v>
      </c>
      <c r="K45" s="71">
        <f t="shared" si="3"/>
        <v>0</v>
      </c>
      <c r="L45" s="71">
        <v>0</v>
      </c>
      <c r="M45" s="71">
        <f t="shared" si="4"/>
        <v>0</v>
      </c>
      <c r="N45" s="71">
        <f t="shared" si="5"/>
        <v>0.51</v>
      </c>
      <c r="O45" s="72">
        <f>'March 2021'!T45</f>
        <v>0</v>
      </c>
      <c r="P45" s="71">
        <v>0</v>
      </c>
      <c r="Q45" s="71">
        <f t="shared" si="6"/>
        <v>0</v>
      </c>
      <c r="R45" s="71">
        <v>0</v>
      </c>
      <c r="S45" s="71">
        <f t="shared" si="7"/>
        <v>0</v>
      </c>
      <c r="T45" s="72">
        <f t="shared" si="8"/>
        <v>0</v>
      </c>
      <c r="U45" s="72">
        <f t="shared" si="9"/>
        <v>14228.310000000001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'March 2021'!H46</f>
        <v>7167.7300000000014</v>
      </c>
      <c r="D46" s="71">
        <v>14.31</v>
      </c>
      <c r="E46" s="71">
        <f t="shared" si="0"/>
        <v>14.31</v>
      </c>
      <c r="F46" s="71">
        <v>0</v>
      </c>
      <c r="G46" s="71">
        <f t="shared" si="1"/>
        <v>0</v>
      </c>
      <c r="H46" s="71">
        <f t="shared" si="2"/>
        <v>7182.0400000000018</v>
      </c>
      <c r="I46" s="71">
        <f>'March 2021'!N46</f>
        <v>0.24</v>
      </c>
      <c r="J46" s="71">
        <v>0</v>
      </c>
      <c r="K46" s="71">
        <f t="shared" si="3"/>
        <v>0</v>
      </c>
      <c r="L46" s="71">
        <v>0</v>
      </c>
      <c r="M46" s="71">
        <f t="shared" si="4"/>
        <v>0</v>
      </c>
      <c r="N46" s="71">
        <f t="shared" si="5"/>
        <v>0.24</v>
      </c>
      <c r="O46" s="72">
        <f>'March 2021'!T46</f>
        <v>0</v>
      </c>
      <c r="P46" s="71">
        <v>0</v>
      </c>
      <c r="Q46" s="71">
        <f t="shared" si="6"/>
        <v>0</v>
      </c>
      <c r="R46" s="71">
        <v>0</v>
      </c>
      <c r="S46" s="71">
        <f t="shared" si="7"/>
        <v>0</v>
      </c>
      <c r="T46" s="72">
        <f t="shared" si="8"/>
        <v>0</v>
      </c>
      <c r="U46" s="72">
        <f t="shared" si="9"/>
        <v>7182.2800000000016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'March 2021'!H47</f>
        <v>12240.540000000005</v>
      </c>
      <c r="D47" s="71">
        <v>2.4700000000000002</v>
      </c>
      <c r="E47" s="71">
        <f t="shared" si="0"/>
        <v>2.4700000000000002</v>
      </c>
      <c r="F47" s="71">
        <v>0</v>
      </c>
      <c r="G47" s="71">
        <f t="shared" si="1"/>
        <v>0</v>
      </c>
      <c r="H47" s="71">
        <f t="shared" si="2"/>
        <v>12243.010000000004</v>
      </c>
      <c r="I47" s="71">
        <f>'March 2021'!N47</f>
        <v>5.34</v>
      </c>
      <c r="J47" s="71">
        <v>0</v>
      </c>
      <c r="K47" s="71">
        <f t="shared" si="3"/>
        <v>0</v>
      </c>
      <c r="L47" s="71">
        <v>0</v>
      </c>
      <c r="M47" s="71">
        <f t="shared" si="4"/>
        <v>0</v>
      </c>
      <c r="N47" s="71">
        <f t="shared" si="5"/>
        <v>5.34</v>
      </c>
      <c r="O47" s="72">
        <f>'March 2021'!T47</f>
        <v>46.550000000000004</v>
      </c>
      <c r="P47" s="71">
        <v>0</v>
      </c>
      <c r="Q47" s="71">
        <f t="shared" si="6"/>
        <v>0</v>
      </c>
      <c r="R47" s="71">
        <v>0</v>
      </c>
      <c r="S47" s="71">
        <f t="shared" si="7"/>
        <v>0</v>
      </c>
      <c r="T47" s="72">
        <f t="shared" si="8"/>
        <v>46.550000000000004</v>
      </c>
      <c r="U47" s="72">
        <f t="shared" si="9"/>
        <v>12294.900000000003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'March 2021'!H48</f>
        <v>11085.917000000005</v>
      </c>
      <c r="D48" s="71">
        <v>9.1649999999999991</v>
      </c>
      <c r="E48" s="71">
        <f t="shared" si="0"/>
        <v>9.1649999999999991</v>
      </c>
      <c r="F48" s="71">
        <v>0</v>
      </c>
      <c r="G48" s="71">
        <f t="shared" si="1"/>
        <v>0</v>
      </c>
      <c r="H48" s="71">
        <f t="shared" si="2"/>
        <v>11095.082000000006</v>
      </c>
      <c r="I48" s="71">
        <f>'March 2021'!N48</f>
        <v>6.2</v>
      </c>
      <c r="J48" s="71">
        <v>0</v>
      </c>
      <c r="K48" s="71">
        <f t="shared" si="3"/>
        <v>0</v>
      </c>
      <c r="L48" s="71">
        <v>0</v>
      </c>
      <c r="M48" s="71">
        <f t="shared" si="4"/>
        <v>0</v>
      </c>
      <c r="N48" s="71">
        <f t="shared" si="5"/>
        <v>6.2</v>
      </c>
      <c r="O48" s="72">
        <f>'March 2021'!T48</f>
        <v>0</v>
      </c>
      <c r="P48" s="71">
        <v>0</v>
      </c>
      <c r="Q48" s="71">
        <f t="shared" si="6"/>
        <v>0</v>
      </c>
      <c r="R48" s="71">
        <v>0</v>
      </c>
      <c r="S48" s="71">
        <f t="shared" si="7"/>
        <v>0</v>
      </c>
      <c r="T48" s="72">
        <f t="shared" si="8"/>
        <v>0</v>
      </c>
      <c r="U48" s="72">
        <f t="shared" si="9"/>
        <v>11101.282000000007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44721.117000000013</v>
      </c>
      <c r="D49" s="77">
        <f t="shared" ref="D49:U49" si="20">SUM(D45:D48)</f>
        <v>26.814999999999998</v>
      </c>
      <c r="E49" s="77">
        <f t="shared" si="20"/>
        <v>26.814999999999998</v>
      </c>
      <c r="F49" s="77">
        <f t="shared" si="20"/>
        <v>0</v>
      </c>
      <c r="G49" s="77">
        <f t="shared" si="20"/>
        <v>0</v>
      </c>
      <c r="H49" s="77">
        <f t="shared" si="20"/>
        <v>44747.932000000015</v>
      </c>
      <c r="I49" s="77">
        <f t="shared" si="20"/>
        <v>12.29</v>
      </c>
      <c r="J49" s="77">
        <f t="shared" si="20"/>
        <v>0</v>
      </c>
      <c r="K49" s="77">
        <f t="shared" si="20"/>
        <v>0</v>
      </c>
      <c r="L49" s="77">
        <f t="shared" si="20"/>
        <v>0</v>
      </c>
      <c r="M49" s="77">
        <f t="shared" si="20"/>
        <v>0</v>
      </c>
      <c r="N49" s="77">
        <f t="shared" si="20"/>
        <v>12.29</v>
      </c>
      <c r="O49" s="77">
        <f t="shared" si="20"/>
        <v>46.550000000000004</v>
      </c>
      <c r="P49" s="77">
        <f t="shared" si="20"/>
        <v>0</v>
      </c>
      <c r="Q49" s="77">
        <f t="shared" si="20"/>
        <v>0</v>
      </c>
      <c r="R49" s="77">
        <f t="shared" si="20"/>
        <v>0</v>
      </c>
      <c r="S49" s="77">
        <f t="shared" si="20"/>
        <v>0</v>
      </c>
      <c r="T49" s="77">
        <f t="shared" si="20"/>
        <v>46.550000000000004</v>
      </c>
      <c r="U49" s="77">
        <f t="shared" si="20"/>
        <v>44806.772000000012</v>
      </c>
      <c r="V49" s="104"/>
      <c r="W49" s="104"/>
      <c r="X49" s="104"/>
    </row>
    <row r="50" spans="1:24" s="78" customFormat="1" ht="42.75" customHeight="1">
      <c r="A50" s="75"/>
      <c r="B50" s="76" t="s">
        <v>59</v>
      </c>
      <c r="C50" s="77">
        <f>C49+C44</f>
        <v>93186.309000000008</v>
      </c>
      <c r="D50" s="77">
        <f t="shared" ref="D50:U50" si="21">D49+D44</f>
        <v>73.954999999999998</v>
      </c>
      <c r="E50" s="77">
        <f t="shared" si="21"/>
        <v>73.954999999999998</v>
      </c>
      <c r="F50" s="77">
        <f t="shared" si="21"/>
        <v>0</v>
      </c>
      <c r="G50" s="77">
        <f t="shared" si="21"/>
        <v>0</v>
      </c>
      <c r="H50" s="77">
        <f t="shared" si="21"/>
        <v>93260.26400000001</v>
      </c>
      <c r="I50" s="77">
        <f t="shared" si="21"/>
        <v>12.29</v>
      </c>
      <c r="J50" s="77">
        <f t="shared" si="21"/>
        <v>0</v>
      </c>
      <c r="K50" s="77">
        <f t="shared" si="21"/>
        <v>0</v>
      </c>
      <c r="L50" s="77">
        <f t="shared" si="21"/>
        <v>0</v>
      </c>
      <c r="M50" s="77">
        <f t="shared" si="21"/>
        <v>0</v>
      </c>
      <c r="N50" s="77">
        <f t="shared" si="21"/>
        <v>12.29</v>
      </c>
      <c r="O50" s="77">
        <f t="shared" si="21"/>
        <v>46.550000000000004</v>
      </c>
      <c r="P50" s="77">
        <f t="shared" si="21"/>
        <v>0</v>
      </c>
      <c r="Q50" s="77">
        <f t="shared" si="21"/>
        <v>0</v>
      </c>
      <c r="R50" s="77">
        <f t="shared" si="21"/>
        <v>0</v>
      </c>
      <c r="S50" s="77">
        <f t="shared" si="21"/>
        <v>0</v>
      </c>
      <c r="T50" s="77">
        <f t="shared" si="21"/>
        <v>46.550000000000004</v>
      </c>
      <c r="U50" s="77">
        <f t="shared" si="21"/>
        <v>93319.104000000007</v>
      </c>
      <c r="V50" s="104"/>
      <c r="W50" s="104"/>
      <c r="X50" s="104"/>
    </row>
    <row r="51" spans="1:24" s="78" customFormat="1" ht="42.75" customHeight="1">
      <c r="A51" s="75"/>
      <c r="B51" s="76" t="s">
        <v>60</v>
      </c>
      <c r="C51" s="77">
        <f>C50+C39+C25</f>
        <v>171617.07800000001</v>
      </c>
      <c r="D51" s="77">
        <f t="shared" ref="D51:U51" si="22">D50+D39+D25</f>
        <v>122.682</v>
      </c>
      <c r="E51" s="77">
        <f t="shared" si="22"/>
        <v>122.682</v>
      </c>
      <c r="F51" s="77">
        <f t="shared" si="22"/>
        <v>12</v>
      </c>
      <c r="G51" s="77">
        <f t="shared" si="22"/>
        <v>12</v>
      </c>
      <c r="H51" s="77">
        <f t="shared" si="22"/>
        <v>171727.76</v>
      </c>
      <c r="I51" s="77">
        <f t="shared" si="22"/>
        <v>1888.4670000000001</v>
      </c>
      <c r="J51" s="77">
        <f t="shared" si="22"/>
        <v>8.7139999999999986</v>
      </c>
      <c r="K51" s="77">
        <f t="shared" si="22"/>
        <v>8.7139999999999986</v>
      </c>
      <c r="L51" s="77">
        <f t="shared" si="22"/>
        <v>0</v>
      </c>
      <c r="M51" s="77">
        <f t="shared" si="22"/>
        <v>0</v>
      </c>
      <c r="N51" s="77">
        <f t="shared" si="22"/>
        <v>1897.181</v>
      </c>
      <c r="O51" s="77">
        <f t="shared" si="22"/>
        <v>3444.7420000000002</v>
      </c>
      <c r="P51" s="77">
        <f t="shared" si="22"/>
        <v>85.14</v>
      </c>
      <c r="Q51" s="77">
        <f t="shared" si="22"/>
        <v>85.14</v>
      </c>
      <c r="R51" s="77">
        <f t="shared" si="22"/>
        <v>0</v>
      </c>
      <c r="S51" s="77">
        <f t="shared" si="22"/>
        <v>0</v>
      </c>
      <c r="T51" s="77">
        <f t="shared" si="22"/>
        <v>3529.8819999999996</v>
      </c>
      <c r="U51" s="77">
        <f t="shared" si="22"/>
        <v>177154.82299999997</v>
      </c>
      <c r="V51" s="104"/>
      <c r="W51" s="104"/>
      <c r="X51" s="104"/>
    </row>
    <row r="52" spans="1:24" s="84" customFormat="1" ht="42.75" hidden="1" customHeight="1">
      <c r="A52" s="80"/>
      <c r="B52" s="81"/>
      <c r="C52" s="82"/>
      <c r="D52" s="82"/>
      <c r="E52" s="71">
        <f t="shared" si="0"/>
        <v>0</v>
      </c>
      <c r="F52" s="82"/>
      <c r="G52" s="82"/>
      <c r="H52" s="82"/>
      <c r="I52" s="82"/>
      <c r="J52" s="82"/>
      <c r="K52" s="83"/>
      <c r="L52" s="82"/>
      <c r="M52" s="82"/>
      <c r="N52" s="82"/>
      <c r="O52" s="82"/>
      <c r="P52" s="82"/>
      <c r="Q52" s="71">
        <f t="shared" si="6"/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 t="shared" si="0"/>
        <v>0</v>
      </c>
      <c r="F53" s="82"/>
      <c r="G53" s="82"/>
      <c r="H53" s="82"/>
      <c r="I53" s="85"/>
      <c r="J53" s="82"/>
      <c r="K53" s="83"/>
      <c r="L53" s="82"/>
      <c r="M53" s="85"/>
      <c r="N53" s="82"/>
      <c r="O53" s="82"/>
      <c r="P53" s="85"/>
      <c r="Q53" s="83"/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/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04">
        <f>D51+J51+P51-F51-L51-R51</f>
        <v>204.536</v>
      </c>
      <c r="I56" s="104"/>
      <c r="J56" s="104"/>
      <c r="K56" s="104"/>
      <c r="L56" s="104"/>
      <c r="M56" s="104"/>
      <c r="N56" s="104"/>
      <c r="O56" s="90"/>
      <c r="P56" s="104"/>
      <c r="Q56" s="104"/>
      <c r="R56" s="104"/>
      <c r="S56" s="104"/>
      <c r="T56" s="104"/>
      <c r="U56" s="105"/>
      <c r="V56" s="105"/>
      <c r="W56" s="105"/>
      <c r="X56" s="105"/>
    </row>
    <row r="57" spans="1:24" s="78" customFormat="1" ht="66" customHeight="1">
      <c r="A57" s="87"/>
      <c r="B57" s="88"/>
      <c r="C57" s="104"/>
      <c r="D57" s="184" t="s">
        <v>62</v>
      </c>
      <c r="E57" s="184"/>
      <c r="F57" s="184"/>
      <c r="G57" s="184"/>
      <c r="H57" s="104">
        <f>E51+K51+Q51-G51-M51-S51</f>
        <v>204.536</v>
      </c>
      <c r="I57" s="104"/>
      <c r="J57" s="104"/>
      <c r="K57" s="104"/>
      <c r="L57" s="104"/>
      <c r="M57" s="104"/>
      <c r="N57" s="104"/>
      <c r="O57" s="90"/>
      <c r="P57" s="104"/>
      <c r="Q57" s="104"/>
      <c r="R57" s="104"/>
      <c r="S57" s="104"/>
      <c r="T57" s="104"/>
      <c r="U57" s="105"/>
      <c r="V57" s="105"/>
      <c r="W57" s="105"/>
      <c r="X57" s="105"/>
    </row>
    <row r="58" spans="1:24" ht="54" customHeight="1">
      <c r="C58" s="89"/>
      <c r="D58" s="184" t="s">
        <v>63</v>
      </c>
      <c r="E58" s="184"/>
      <c r="F58" s="184"/>
      <c r="G58" s="184"/>
      <c r="H58" s="104">
        <f>H51+N51+T51</f>
        <v>177154.82300000003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05"/>
      <c r="D59" s="105"/>
      <c r="E59" s="46"/>
      <c r="H59" s="92"/>
      <c r="J59" s="92"/>
      <c r="K59" s="92"/>
      <c r="L59" s="94" t="e">
        <f>#REF!+'April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#REF!+'April 2021'!H56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2021'!H58+'April 2021'!H56</f>
        <v>177042.179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9"/>
      <c r="J62" s="98"/>
      <c r="Q62" s="105"/>
      <c r="R62" s="105"/>
      <c r="S62" s="63"/>
      <c r="T62" s="105"/>
      <c r="U62" s="105"/>
      <c r="V62" s="86">
        <f>Q51+K51+E51-S51-M51-G51</f>
        <v>204.536</v>
      </c>
      <c r="W62" s="105"/>
      <c r="X62" s="105"/>
    </row>
    <row r="63" spans="1:24" s="78" customFormat="1" ht="61.5" customHeight="1">
      <c r="B63" s="88"/>
      <c r="G63" s="97">
        <f>'[1]May 2020'!H56+'April 2021'!H56</f>
        <v>174935.497</v>
      </c>
      <c r="J63" s="185" t="s">
        <v>67</v>
      </c>
      <c r="K63" s="185"/>
      <c r="L63" s="185"/>
      <c r="O63" s="105"/>
      <c r="S63" s="98"/>
      <c r="U63" s="105"/>
      <c r="V63" s="105"/>
      <c r="W63" s="105"/>
      <c r="X63" s="105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05"/>
      <c r="S64" s="98"/>
      <c r="U64" s="105"/>
      <c r="V64" s="105"/>
      <c r="W64" s="105"/>
      <c r="X64" s="105"/>
    </row>
    <row r="66" spans="2:24">
      <c r="H66" s="94" t="e">
        <f>#REF!+'April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zoomScale="50" zoomScaleNormal="50" zoomScaleSheetLayoutView="25" workbookViewId="0">
      <pane ySplit="6" topLeftCell="A46" activePane="bottomLeft" state="frozen"/>
      <selection pane="bottomLeft" activeCell="D10" sqref="D10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08" t="s">
        <v>13</v>
      </c>
      <c r="E6" s="108" t="s">
        <v>14</v>
      </c>
      <c r="F6" s="108" t="s">
        <v>13</v>
      </c>
      <c r="G6" s="108" t="s">
        <v>14</v>
      </c>
      <c r="H6" s="180"/>
      <c r="I6" s="180"/>
      <c r="J6" s="68" t="s">
        <v>13</v>
      </c>
      <c r="K6" s="108" t="s">
        <v>14</v>
      </c>
      <c r="L6" s="108" t="s">
        <v>13</v>
      </c>
      <c r="M6" s="108" t="s">
        <v>14</v>
      </c>
      <c r="N6" s="180"/>
      <c r="O6" s="180"/>
      <c r="P6" s="108" t="s">
        <v>13</v>
      </c>
      <c r="Q6" s="108" t="s">
        <v>14</v>
      </c>
      <c r="R6" s="108" t="s">
        <v>13</v>
      </c>
      <c r="S6" s="108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'April 2021'!H7</f>
        <v>2176.6200000000008</v>
      </c>
      <c r="D7" s="71">
        <v>0</v>
      </c>
      <c r="E7" s="71">
        <f>'April 2021'!E7+'May 2021'!D7</f>
        <v>0</v>
      </c>
      <c r="F7" s="71">
        <v>0</v>
      </c>
      <c r="G7" s="71">
        <f>'April 2021'!G7+'May 2021'!F7</f>
        <v>0</v>
      </c>
      <c r="H7" s="71">
        <f>C7+(D7-F7)</f>
        <v>2176.6200000000008</v>
      </c>
      <c r="I7" s="71">
        <f>'April 2021'!N7</f>
        <v>297.56999999999994</v>
      </c>
      <c r="J7" s="71">
        <v>0.03</v>
      </c>
      <c r="K7" s="71">
        <f>'April 2021'!K7+'May 2021'!J7</f>
        <v>0.23</v>
      </c>
      <c r="L7" s="71">
        <v>0</v>
      </c>
      <c r="M7" s="71">
        <f>'April 2021'!M7+'May 2021'!L7</f>
        <v>0</v>
      </c>
      <c r="N7" s="71">
        <f>I7+J7-L7</f>
        <v>297.59999999999991</v>
      </c>
      <c r="O7" s="72">
        <f>'April 2021'!T7</f>
        <v>207.97000000000006</v>
      </c>
      <c r="P7" s="71">
        <v>0</v>
      </c>
      <c r="Q7" s="71">
        <f>'April 2021'!Q7+'May 2021'!P7</f>
        <v>0.06</v>
      </c>
      <c r="R7" s="71">
        <v>0</v>
      </c>
      <c r="S7" s="71">
        <f>'April 2021'!S7+'May 2021'!R7</f>
        <v>0</v>
      </c>
      <c r="T7" s="72">
        <f>O7+P7-R7</f>
        <v>207.97000000000006</v>
      </c>
      <c r="U7" s="72">
        <f>H7+N7+T7</f>
        <v>2682.190000000001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'April 2021'!H8</f>
        <v>10.324999999999999</v>
      </c>
      <c r="D8" s="71">
        <v>0</v>
      </c>
      <c r="E8" s="71">
        <f>'April 2021'!E8+'May 2021'!D8</f>
        <v>0</v>
      </c>
      <c r="F8" s="71">
        <v>0</v>
      </c>
      <c r="G8" s="71">
        <f>'April 2021'!G8+'May 2021'!F8</f>
        <v>0</v>
      </c>
      <c r="H8" s="71">
        <f t="shared" ref="H8:H48" si="0">C8+(D8-F8)</f>
        <v>10.324999999999999</v>
      </c>
      <c r="I8" s="71">
        <f>'April 2021'!N8</f>
        <v>31.580000000000002</v>
      </c>
      <c r="J8" s="71">
        <v>3.93</v>
      </c>
      <c r="K8" s="71">
        <f>'April 2021'!K8+'May 2021'!J8</f>
        <v>4.2300000000000004</v>
      </c>
      <c r="L8" s="71">
        <v>0</v>
      </c>
      <c r="M8" s="71">
        <f>'April 2021'!M8+'May 2021'!L8</f>
        <v>0</v>
      </c>
      <c r="N8" s="71">
        <f t="shared" ref="N8:N48" si="1">I8+J8-L8</f>
        <v>35.510000000000005</v>
      </c>
      <c r="O8" s="72">
        <f>'April 2021'!T8</f>
        <v>164.56</v>
      </c>
      <c r="P8" s="71">
        <v>0</v>
      </c>
      <c r="Q8" s="71">
        <f>'April 2021'!Q8+'May 2021'!P8</f>
        <v>0</v>
      </c>
      <c r="R8" s="71">
        <v>0</v>
      </c>
      <c r="S8" s="71">
        <f>'April 2021'!S8+'May 2021'!R8</f>
        <v>0</v>
      </c>
      <c r="T8" s="72">
        <f t="shared" ref="T8:T48" si="2">O8+P8-R8</f>
        <v>164.56</v>
      </c>
      <c r="U8" s="72">
        <f t="shared" ref="U8:U48" si="3">H8+N8+T8</f>
        <v>210.39500000000001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'April 2021'!H9</f>
        <v>1250.3299999999997</v>
      </c>
      <c r="D9" s="71">
        <v>0</v>
      </c>
      <c r="E9" s="71">
        <f>'April 2021'!E9+'May 2021'!D9</f>
        <v>0</v>
      </c>
      <c r="F9" s="71">
        <v>0</v>
      </c>
      <c r="G9" s="71">
        <f>'April 2021'!G9+'May 2021'!F9</f>
        <v>0</v>
      </c>
      <c r="H9" s="71">
        <f t="shared" si="0"/>
        <v>1250.3299999999997</v>
      </c>
      <c r="I9" s="71">
        <f>'April 2021'!N9</f>
        <v>150.04600000000005</v>
      </c>
      <c r="J9" s="71">
        <v>0</v>
      </c>
      <c r="K9" s="71">
        <f>'April 2021'!K9+'May 2021'!J9</f>
        <v>1.032</v>
      </c>
      <c r="L9" s="71">
        <v>0</v>
      </c>
      <c r="M9" s="71">
        <f>'April 2021'!M9+'May 2021'!L9</f>
        <v>0</v>
      </c>
      <c r="N9" s="71">
        <f t="shared" si="1"/>
        <v>150.04600000000005</v>
      </c>
      <c r="O9" s="72">
        <f>'April 2021'!T9</f>
        <v>141.44</v>
      </c>
      <c r="P9" s="71">
        <v>0</v>
      </c>
      <c r="Q9" s="71">
        <f>'April 2021'!Q9+'May 2021'!P9</f>
        <v>0</v>
      </c>
      <c r="R9" s="71">
        <v>0</v>
      </c>
      <c r="S9" s="71">
        <f>'April 2021'!S9+'May 2021'!R9</f>
        <v>0</v>
      </c>
      <c r="T9" s="72">
        <f t="shared" si="2"/>
        <v>141.44</v>
      </c>
      <c r="U9" s="72">
        <f t="shared" si="3"/>
        <v>1541.8159999999998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'April 2021'!H10</f>
        <v>183.93</v>
      </c>
      <c r="D10" s="71">
        <v>0</v>
      </c>
      <c r="E10" s="71">
        <f>'April 2021'!E10+'May 2021'!D10</f>
        <v>0</v>
      </c>
      <c r="F10" s="71">
        <v>0</v>
      </c>
      <c r="G10" s="71">
        <f>'April 2021'!G10+'May 2021'!F10</f>
        <v>0</v>
      </c>
      <c r="H10" s="71">
        <f t="shared" si="0"/>
        <v>183.93</v>
      </c>
      <c r="I10" s="71">
        <f>'April 2021'!N10</f>
        <v>161.77500000000003</v>
      </c>
      <c r="J10" s="71">
        <v>2.2400000000000002</v>
      </c>
      <c r="K10" s="71">
        <f>'April 2021'!K10+'May 2021'!J10</f>
        <v>2.2400000000000002</v>
      </c>
      <c r="L10" s="71">
        <v>0</v>
      </c>
      <c r="M10" s="71">
        <f>'April 2021'!M10+'May 2021'!L10</f>
        <v>0</v>
      </c>
      <c r="N10" s="71">
        <f t="shared" si="1"/>
        <v>164.01500000000004</v>
      </c>
      <c r="O10" s="72">
        <f>'April 2021'!T10</f>
        <v>409.47999999999996</v>
      </c>
      <c r="P10" s="71">
        <v>0</v>
      </c>
      <c r="Q10" s="71">
        <f>'April 2021'!Q10+'May 2021'!P10</f>
        <v>0</v>
      </c>
      <c r="R10" s="71">
        <v>0</v>
      </c>
      <c r="S10" s="71">
        <f>'April 2021'!S10+'May 2021'!R10</f>
        <v>0</v>
      </c>
      <c r="T10" s="72">
        <f t="shared" si="2"/>
        <v>409.47999999999996</v>
      </c>
      <c r="U10" s="72">
        <f t="shared" si="3"/>
        <v>757.42499999999995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3621.2050000000004</v>
      </c>
      <c r="D11" s="77">
        <f t="shared" ref="D11:U11" si="4">SUM(D7:D10)</f>
        <v>0</v>
      </c>
      <c r="E11" s="77">
        <f t="shared" si="4"/>
        <v>0</v>
      </c>
      <c r="F11" s="77">
        <f t="shared" si="4"/>
        <v>0</v>
      </c>
      <c r="G11" s="77">
        <f t="shared" si="4"/>
        <v>0</v>
      </c>
      <c r="H11" s="77">
        <f t="shared" si="4"/>
        <v>3621.2050000000004</v>
      </c>
      <c r="I11" s="77">
        <f t="shared" si="4"/>
        <v>640.971</v>
      </c>
      <c r="J11" s="77">
        <f t="shared" si="4"/>
        <v>6.2</v>
      </c>
      <c r="K11" s="77">
        <f t="shared" si="4"/>
        <v>7.7320000000000011</v>
      </c>
      <c r="L11" s="77">
        <f t="shared" si="4"/>
        <v>0</v>
      </c>
      <c r="M11" s="77">
        <f t="shared" si="4"/>
        <v>0</v>
      </c>
      <c r="N11" s="77">
        <f t="shared" si="4"/>
        <v>647.17100000000005</v>
      </c>
      <c r="O11" s="77">
        <f t="shared" si="4"/>
        <v>923.45</v>
      </c>
      <c r="P11" s="77">
        <f t="shared" si="4"/>
        <v>0</v>
      </c>
      <c r="Q11" s="77">
        <f t="shared" si="4"/>
        <v>0.06</v>
      </c>
      <c r="R11" s="77">
        <f t="shared" si="4"/>
        <v>0</v>
      </c>
      <c r="S11" s="77">
        <f t="shared" si="4"/>
        <v>0</v>
      </c>
      <c r="T11" s="77">
        <f t="shared" si="4"/>
        <v>923.45</v>
      </c>
      <c r="U11" s="77">
        <f t="shared" si="4"/>
        <v>5191.8260000000009</v>
      </c>
      <c r="V11" s="109"/>
      <c r="W11" s="109"/>
      <c r="X11" s="109"/>
    </row>
    <row r="12" spans="1:184" ht="42.75" customHeight="1">
      <c r="A12" s="69">
        <v>5</v>
      </c>
      <c r="B12" s="70" t="s">
        <v>20</v>
      </c>
      <c r="C12" s="71">
        <f>'April 2021'!H12</f>
        <v>1974.1999999999989</v>
      </c>
      <c r="D12" s="71">
        <v>0</v>
      </c>
      <c r="E12" s="71">
        <f>'April 2021'!E12+'May 2021'!D12</f>
        <v>0</v>
      </c>
      <c r="F12" s="71">
        <v>64.61</v>
      </c>
      <c r="G12" s="71">
        <f>'April 2021'!G12+'May 2021'!F12</f>
        <v>64.61</v>
      </c>
      <c r="H12" s="71">
        <f t="shared" si="0"/>
        <v>1909.589999999999</v>
      </c>
      <c r="I12" s="71">
        <f>'April 2021'!N12</f>
        <v>122.47299999999998</v>
      </c>
      <c r="J12" s="101">
        <v>0.14000000000000001</v>
      </c>
      <c r="K12" s="71">
        <f>'April 2021'!K12+'May 2021'!J12</f>
        <v>0.32</v>
      </c>
      <c r="L12" s="71">
        <v>0</v>
      </c>
      <c r="M12" s="71">
        <f>'April 2021'!M12+'May 2021'!L12</f>
        <v>0</v>
      </c>
      <c r="N12" s="71">
        <f t="shared" si="1"/>
        <v>122.61299999999999</v>
      </c>
      <c r="O12" s="72">
        <f>'April 2021'!T12</f>
        <v>248.64</v>
      </c>
      <c r="P12" s="71">
        <v>78.11</v>
      </c>
      <c r="Q12" s="71">
        <f>'April 2021'!Q12+'May 2021'!P12</f>
        <v>78.11</v>
      </c>
      <c r="R12" s="71">
        <v>0</v>
      </c>
      <c r="S12" s="71">
        <f>'April 2021'!S12+'May 2021'!R12</f>
        <v>0</v>
      </c>
      <c r="T12" s="72">
        <f t="shared" si="2"/>
        <v>326.75</v>
      </c>
      <c r="U12" s="72">
        <f t="shared" si="3"/>
        <v>2358.9529999999991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'April 2021'!H13</f>
        <v>1014.7699999999998</v>
      </c>
      <c r="D13" s="71">
        <v>0</v>
      </c>
      <c r="E13" s="71">
        <f>'April 2021'!E13+'May 2021'!D13</f>
        <v>0</v>
      </c>
      <c r="F13" s="71">
        <v>0</v>
      </c>
      <c r="G13" s="71">
        <f>'April 2021'!G13+'May 2021'!F13</f>
        <v>0</v>
      </c>
      <c r="H13" s="71">
        <f t="shared" si="0"/>
        <v>1014.7699999999998</v>
      </c>
      <c r="I13" s="71">
        <f>'April 2021'!N13</f>
        <v>141.91400000000004</v>
      </c>
      <c r="J13" s="101">
        <v>0.45</v>
      </c>
      <c r="K13" s="71">
        <f>'April 2021'!K13+'May 2021'!J13</f>
        <v>1.43</v>
      </c>
      <c r="L13" s="71">
        <v>0</v>
      </c>
      <c r="M13" s="71">
        <f>'April 2021'!M13+'May 2021'!L13</f>
        <v>0</v>
      </c>
      <c r="N13" s="71">
        <f t="shared" si="1"/>
        <v>142.36400000000003</v>
      </c>
      <c r="O13" s="72">
        <f>'April 2021'!T13</f>
        <v>85.32</v>
      </c>
      <c r="P13" s="71">
        <v>0</v>
      </c>
      <c r="Q13" s="71">
        <f>'April 2021'!Q13+'May 2021'!P13</f>
        <v>0</v>
      </c>
      <c r="R13" s="71">
        <v>0</v>
      </c>
      <c r="S13" s="71">
        <f>'April 2021'!S13+'May 2021'!R13</f>
        <v>0</v>
      </c>
      <c r="T13" s="72">
        <f t="shared" si="2"/>
        <v>85.32</v>
      </c>
      <c r="U13" s="72">
        <f t="shared" si="3"/>
        <v>1242.4539999999997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'April 2021'!H14</f>
        <v>2182.1799999999994</v>
      </c>
      <c r="D14" s="71">
        <v>0</v>
      </c>
      <c r="E14" s="71">
        <f>'April 2021'!E14+'May 2021'!D14</f>
        <v>0</v>
      </c>
      <c r="F14" s="71">
        <v>0</v>
      </c>
      <c r="G14" s="71">
        <f>'April 2021'!G14+'May 2021'!F14</f>
        <v>0</v>
      </c>
      <c r="H14" s="71">
        <f t="shared" si="0"/>
        <v>2182.1799999999994</v>
      </c>
      <c r="I14" s="71">
        <f>'April 2021'!N14</f>
        <v>194.25399999999996</v>
      </c>
      <c r="J14" s="102">
        <v>0.06</v>
      </c>
      <c r="K14" s="71">
        <f>'April 2021'!K14+'May 2021'!J14</f>
        <v>2.3370000000000002</v>
      </c>
      <c r="L14" s="71">
        <v>0</v>
      </c>
      <c r="M14" s="71">
        <f>'April 2021'!M14+'May 2021'!L14</f>
        <v>0</v>
      </c>
      <c r="N14" s="71">
        <f t="shared" si="1"/>
        <v>194.31399999999996</v>
      </c>
      <c r="O14" s="72">
        <f>'April 2021'!T14</f>
        <v>318.15999999999997</v>
      </c>
      <c r="P14" s="71">
        <v>0</v>
      </c>
      <c r="Q14" s="71">
        <f>'April 2021'!Q14+'May 2021'!P14</f>
        <v>0</v>
      </c>
      <c r="R14" s="71">
        <v>0</v>
      </c>
      <c r="S14" s="71">
        <f>'April 2021'!S14+'May 2021'!R14</f>
        <v>0</v>
      </c>
      <c r="T14" s="72">
        <f t="shared" si="2"/>
        <v>318.15999999999997</v>
      </c>
      <c r="U14" s="72">
        <f t="shared" si="3"/>
        <v>2694.6539999999991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5171.1499999999978</v>
      </c>
      <c r="D15" s="77">
        <f t="shared" ref="D15:U15" si="5">SUM(D12:D14)</f>
        <v>0</v>
      </c>
      <c r="E15" s="77">
        <f t="shared" si="5"/>
        <v>0</v>
      </c>
      <c r="F15" s="77">
        <f t="shared" si="5"/>
        <v>64.61</v>
      </c>
      <c r="G15" s="77">
        <f t="shared" si="5"/>
        <v>64.61</v>
      </c>
      <c r="H15" s="77">
        <f t="shared" si="5"/>
        <v>5106.5399999999981</v>
      </c>
      <c r="I15" s="77">
        <f t="shared" si="5"/>
        <v>458.64100000000002</v>
      </c>
      <c r="J15" s="77">
        <f t="shared" si="5"/>
        <v>0.65000000000000013</v>
      </c>
      <c r="K15" s="77">
        <f t="shared" si="5"/>
        <v>4.0869999999999997</v>
      </c>
      <c r="L15" s="77">
        <f t="shared" si="5"/>
        <v>0</v>
      </c>
      <c r="M15" s="77">
        <f t="shared" si="5"/>
        <v>0</v>
      </c>
      <c r="N15" s="77">
        <f t="shared" si="5"/>
        <v>459.291</v>
      </c>
      <c r="O15" s="77">
        <f t="shared" si="5"/>
        <v>652.11999999999989</v>
      </c>
      <c r="P15" s="77">
        <f t="shared" si="5"/>
        <v>78.11</v>
      </c>
      <c r="Q15" s="77">
        <f t="shared" si="5"/>
        <v>78.11</v>
      </c>
      <c r="R15" s="77">
        <f t="shared" si="5"/>
        <v>0</v>
      </c>
      <c r="S15" s="77">
        <f t="shared" si="5"/>
        <v>0</v>
      </c>
      <c r="T15" s="77">
        <f t="shared" si="5"/>
        <v>730.23</v>
      </c>
      <c r="U15" s="77">
        <f t="shared" si="5"/>
        <v>6296.0609999999979</v>
      </c>
      <c r="V15" s="109"/>
      <c r="W15" s="109"/>
      <c r="X15" s="109"/>
    </row>
    <row r="16" spans="1:184" ht="42.75" customHeight="1">
      <c r="A16" s="69">
        <v>8</v>
      </c>
      <c r="B16" s="70" t="s">
        <v>25</v>
      </c>
      <c r="C16" s="71">
        <f>'April 2021'!H16</f>
        <v>1907.7719999999995</v>
      </c>
      <c r="D16" s="71">
        <v>0.1</v>
      </c>
      <c r="E16" s="71">
        <f>'April 2021'!E16+'May 2021'!D16</f>
        <v>1.8760000000000001</v>
      </c>
      <c r="F16" s="71">
        <v>12</v>
      </c>
      <c r="G16" s="71">
        <f>'April 2021'!G16+'May 2021'!F16</f>
        <v>24</v>
      </c>
      <c r="H16" s="71">
        <f t="shared" si="0"/>
        <v>1895.8719999999994</v>
      </c>
      <c r="I16" s="71">
        <f>'April 2021'!N16</f>
        <v>65.565000000000026</v>
      </c>
      <c r="J16" s="71">
        <v>0.17</v>
      </c>
      <c r="K16" s="71">
        <f>'April 2021'!K16+'May 2021'!J16</f>
        <v>0.25600000000000001</v>
      </c>
      <c r="L16" s="71">
        <v>0</v>
      </c>
      <c r="M16" s="71">
        <f>'April 2021'!M16+'May 2021'!L16</f>
        <v>0</v>
      </c>
      <c r="N16" s="71">
        <f t="shared" si="1"/>
        <v>65.735000000000028</v>
      </c>
      <c r="O16" s="72">
        <f>'April 2021'!T16</f>
        <v>77.049000000000007</v>
      </c>
      <c r="P16" s="71">
        <v>0.1</v>
      </c>
      <c r="Q16" s="71">
        <f>'April 2021'!Q16+'May 2021'!P16</f>
        <v>0.44000000000000006</v>
      </c>
      <c r="R16" s="71">
        <v>0</v>
      </c>
      <c r="S16" s="71">
        <f>'April 2021'!S16+'May 2021'!R16</f>
        <v>0</v>
      </c>
      <c r="T16" s="72">
        <f t="shared" si="2"/>
        <v>77.149000000000001</v>
      </c>
      <c r="U16" s="72">
        <f t="shared" si="3"/>
        <v>2038.7559999999994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'April 2021'!H17</f>
        <v>734.11399999999981</v>
      </c>
      <c r="D17" s="71">
        <v>0</v>
      </c>
      <c r="E17" s="71">
        <f>'April 2021'!E17+'May 2021'!D17</f>
        <v>0</v>
      </c>
      <c r="F17" s="71">
        <v>0</v>
      </c>
      <c r="G17" s="71">
        <f>'April 2021'!G17+'May 2021'!F17</f>
        <v>0</v>
      </c>
      <c r="H17" s="71">
        <f t="shared" si="0"/>
        <v>734.11399999999981</v>
      </c>
      <c r="I17" s="71">
        <f>'April 2021'!N17</f>
        <v>22.381999999999994</v>
      </c>
      <c r="J17" s="71">
        <v>3.5000000000000003E-2</v>
      </c>
      <c r="K17" s="71">
        <f>'April 2021'!K17+'May 2021'!J17</f>
        <v>7.0000000000000007E-2</v>
      </c>
      <c r="L17" s="71">
        <v>0</v>
      </c>
      <c r="M17" s="71">
        <f>'April 2021'!M17+'May 2021'!L17</f>
        <v>0</v>
      </c>
      <c r="N17" s="71">
        <f t="shared" si="1"/>
        <v>22.416999999999994</v>
      </c>
      <c r="O17" s="72">
        <f>'April 2021'!T17</f>
        <v>358.08099999999996</v>
      </c>
      <c r="P17" s="71">
        <v>0.05</v>
      </c>
      <c r="Q17" s="71">
        <f>'April 2021'!Q17+'May 2021'!P17</f>
        <v>0.1</v>
      </c>
      <c r="R17" s="71">
        <v>0</v>
      </c>
      <c r="S17" s="71">
        <f>'April 2021'!S17+'May 2021'!R17</f>
        <v>0</v>
      </c>
      <c r="T17" s="72">
        <f t="shared" si="2"/>
        <v>358.13099999999997</v>
      </c>
      <c r="U17" s="72">
        <f t="shared" si="3"/>
        <v>1114.6619999999998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'April 2021'!H18</f>
        <v>827.53499999999951</v>
      </c>
      <c r="D18" s="71">
        <v>0.36</v>
      </c>
      <c r="E18" s="71">
        <f>'April 2021'!E18+'May 2021'!D18</f>
        <v>0.69</v>
      </c>
      <c r="F18" s="71">
        <v>0</v>
      </c>
      <c r="G18" s="71">
        <f>'April 2021'!G18+'May 2021'!F18</f>
        <v>0</v>
      </c>
      <c r="H18" s="71">
        <f t="shared" si="0"/>
        <v>827.89499999999953</v>
      </c>
      <c r="I18" s="71">
        <f>'April 2021'!N18</f>
        <v>36.084999999999987</v>
      </c>
      <c r="J18" s="71">
        <v>0</v>
      </c>
      <c r="K18" s="71">
        <f>'April 2021'!K18+'May 2021'!J18</f>
        <v>0.05</v>
      </c>
      <c r="L18" s="71">
        <v>0</v>
      </c>
      <c r="M18" s="71">
        <f>'April 2021'!M18+'May 2021'!L18</f>
        <v>0</v>
      </c>
      <c r="N18" s="71">
        <f t="shared" si="1"/>
        <v>36.084999999999987</v>
      </c>
      <c r="O18" s="72">
        <f>'April 2021'!T18</f>
        <v>60.458000000000006</v>
      </c>
      <c r="P18" s="71">
        <v>0</v>
      </c>
      <c r="Q18" s="71">
        <f>'April 2021'!Q18+'May 2021'!P18</f>
        <v>0</v>
      </c>
      <c r="R18" s="71">
        <v>0</v>
      </c>
      <c r="S18" s="71">
        <f>'April 2021'!S18+'May 2021'!R18</f>
        <v>0</v>
      </c>
      <c r="T18" s="72">
        <f t="shared" si="2"/>
        <v>60.458000000000006</v>
      </c>
      <c r="U18" s="72">
        <f t="shared" si="3"/>
        <v>924.43799999999953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3469.4209999999989</v>
      </c>
      <c r="D19" s="77">
        <f t="shared" ref="D19:U19" si="6">SUM(D16:D18)</f>
        <v>0.45999999999999996</v>
      </c>
      <c r="E19" s="77">
        <f t="shared" si="6"/>
        <v>2.5659999999999998</v>
      </c>
      <c r="F19" s="77">
        <f t="shared" si="6"/>
        <v>12</v>
      </c>
      <c r="G19" s="77">
        <f t="shared" si="6"/>
        <v>24</v>
      </c>
      <c r="H19" s="77">
        <f t="shared" si="6"/>
        <v>3457.8809999999985</v>
      </c>
      <c r="I19" s="77">
        <f t="shared" si="6"/>
        <v>124.03200000000001</v>
      </c>
      <c r="J19" s="77">
        <f t="shared" si="6"/>
        <v>0.20500000000000002</v>
      </c>
      <c r="K19" s="77">
        <f t="shared" si="6"/>
        <v>0.376</v>
      </c>
      <c r="L19" s="77">
        <f t="shared" si="6"/>
        <v>0</v>
      </c>
      <c r="M19" s="77">
        <f t="shared" si="6"/>
        <v>0</v>
      </c>
      <c r="N19" s="77">
        <f t="shared" si="6"/>
        <v>124.23699999999999</v>
      </c>
      <c r="O19" s="77">
        <f t="shared" si="6"/>
        <v>495.58800000000002</v>
      </c>
      <c r="P19" s="77">
        <f t="shared" si="6"/>
        <v>0.15000000000000002</v>
      </c>
      <c r="Q19" s="77">
        <f t="shared" si="6"/>
        <v>0.54</v>
      </c>
      <c r="R19" s="77">
        <f t="shared" si="6"/>
        <v>0</v>
      </c>
      <c r="S19" s="77">
        <f t="shared" si="6"/>
        <v>0</v>
      </c>
      <c r="T19" s="77">
        <f t="shared" si="6"/>
        <v>495.738</v>
      </c>
      <c r="U19" s="77">
        <f t="shared" si="6"/>
        <v>4077.8559999999989</v>
      </c>
      <c r="V19" s="109"/>
      <c r="W19" s="109"/>
      <c r="X19" s="109"/>
    </row>
    <row r="20" spans="1:24" ht="42.75" customHeight="1">
      <c r="A20" s="69">
        <v>11</v>
      </c>
      <c r="B20" s="70" t="s">
        <v>29</v>
      </c>
      <c r="C20" s="71">
        <f>'April 2021'!H20</f>
        <v>1409.1349999999995</v>
      </c>
      <c r="D20" s="71">
        <v>0</v>
      </c>
      <c r="E20" s="71">
        <f>'April 2021'!E20+'May 2021'!D20</f>
        <v>0.495</v>
      </c>
      <c r="F20" s="71">
        <v>0</v>
      </c>
      <c r="G20" s="71">
        <f>'April 2021'!G20+'May 2021'!F20</f>
        <v>0</v>
      </c>
      <c r="H20" s="71">
        <f t="shared" si="0"/>
        <v>1409.1349999999995</v>
      </c>
      <c r="I20" s="71">
        <f>'April 2021'!N20</f>
        <v>144.82499999999999</v>
      </c>
      <c r="J20" s="71">
        <v>0.12</v>
      </c>
      <c r="K20" s="71">
        <f>'April 2021'!K20+'May 2021'!J20</f>
        <v>0.25</v>
      </c>
      <c r="L20" s="71">
        <v>0</v>
      </c>
      <c r="M20" s="71">
        <f>'April 2021'!M20+'May 2021'!L20</f>
        <v>0</v>
      </c>
      <c r="N20" s="71">
        <f t="shared" si="1"/>
        <v>144.94499999999999</v>
      </c>
      <c r="O20" s="72">
        <f>'April 2021'!T20</f>
        <v>284.72399999999993</v>
      </c>
      <c r="P20" s="71">
        <v>0</v>
      </c>
      <c r="Q20" s="71">
        <f>'April 2021'!Q20+'May 2021'!P20</f>
        <v>0</v>
      </c>
      <c r="R20" s="71">
        <v>0</v>
      </c>
      <c r="S20" s="71">
        <f>'April 2021'!S20+'May 2021'!R20</f>
        <v>0</v>
      </c>
      <c r="T20" s="72">
        <f t="shared" si="2"/>
        <v>284.72399999999993</v>
      </c>
      <c r="U20" s="72">
        <f t="shared" si="3"/>
        <v>1838.8039999999994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'April 2021'!H21</f>
        <v>898.61999999999989</v>
      </c>
      <c r="D21" s="71">
        <v>0</v>
      </c>
      <c r="E21" s="71">
        <f>'April 2021'!E21+'May 2021'!D21</f>
        <v>0</v>
      </c>
      <c r="F21" s="71">
        <v>0</v>
      </c>
      <c r="G21" s="71">
        <f>'April 2021'!G21+'May 2021'!F21</f>
        <v>0</v>
      </c>
      <c r="H21" s="71">
        <f t="shared" si="0"/>
        <v>898.61999999999989</v>
      </c>
      <c r="I21" s="71">
        <f>'April 2021'!N21</f>
        <v>46.453000000000003</v>
      </c>
      <c r="J21" s="71">
        <v>0.03</v>
      </c>
      <c r="K21" s="71">
        <f>'April 2021'!K21+'May 2021'!J21</f>
        <v>0.12</v>
      </c>
      <c r="L21" s="71">
        <v>0</v>
      </c>
      <c r="M21" s="71">
        <f>'April 2021'!M21+'May 2021'!L21</f>
        <v>0</v>
      </c>
      <c r="N21" s="71">
        <f t="shared" si="1"/>
        <v>46.483000000000004</v>
      </c>
      <c r="O21" s="72">
        <f>'April 2021'!T21</f>
        <v>151.93</v>
      </c>
      <c r="P21" s="71">
        <v>0</v>
      </c>
      <c r="Q21" s="71">
        <f>'April 2021'!Q21+'May 2021'!P21</f>
        <v>0</v>
      </c>
      <c r="R21" s="71">
        <v>0</v>
      </c>
      <c r="S21" s="71">
        <f>'April 2021'!S21+'May 2021'!R21</f>
        <v>0</v>
      </c>
      <c r="T21" s="72">
        <f t="shared" si="2"/>
        <v>151.93</v>
      </c>
      <c r="U21" s="72">
        <f t="shared" si="3"/>
        <v>1097.0329999999999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'April 2021'!H22</f>
        <v>599.55999999999983</v>
      </c>
      <c r="D22" s="71">
        <v>0</v>
      </c>
      <c r="E22" s="71">
        <f>'April 2021'!E22+'May 2021'!D22</f>
        <v>0</v>
      </c>
      <c r="F22" s="71">
        <v>0</v>
      </c>
      <c r="G22" s="71">
        <f>'April 2021'!G22+'May 2021'!F22</f>
        <v>0</v>
      </c>
      <c r="H22" s="71">
        <f t="shared" si="0"/>
        <v>599.55999999999983</v>
      </c>
      <c r="I22" s="71">
        <f>'April 2021'!N22</f>
        <v>27.130000000000006</v>
      </c>
      <c r="J22" s="71">
        <v>1.5</v>
      </c>
      <c r="K22" s="71">
        <f>'April 2021'!K22+'May 2021'!J22</f>
        <v>1.51</v>
      </c>
      <c r="L22" s="71">
        <v>0</v>
      </c>
      <c r="M22" s="71">
        <f>'April 2021'!M22+'May 2021'!L22</f>
        <v>0</v>
      </c>
      <c r="N22" s="71">
        <f t="shared" si="1"/>
        <v>28.630000000000006</v>
      </c>
      <c r="O22" s="72">
        <f>'April 2021'!T22</f>
        <v>291.01</v>
      </c>
      <c r="P22" s="71">
        <v>0</v>
      </c>
      <c r="Q22" s="71">
        <f>'April 2021'!Q22+'May 2021'!P22</f>
        <v>0</v>
      </c>
      <c r="R22" s="71">
        <v>0</v>
      </c>
      <c r="S22" s="71">
        <f>'April 2021'!S22+'May 2021'!R22</f>
        <v>0</v>
      </c>
      <c r="T22" s="72">
        <f t="shared" si="2"/>
        <v>291.01</v>
      </c>
      <c r="U22" s="72">
        <f t="shared" si="3"/>
        <v>919.19999999999982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'April 2021'!H23</f>
        <v>1160.0720000000001</v>
      </c>
      <c r="D23" s="71">
        <v>1.5</v>
      </c>
      <c r="E23" s="71">
        <f>'April 2021'!E23+'May 2021'!D23</f>
        <v>4.4860000000000007</v>
      </c>
      <c r="F23" s="71">
        <v>0</v>
      </c>
      <c r="G23" s="71">
        <f>'April 2021'!G23+'May 2021'!F23</f>
        <v>0</v>
      </c>
      <c r="H23" s="71">
        <f t="shared" si="0"/>
        <v>1161.5720000000001</v>
      </c>
      <c r="I23" s="71">
        <f>'April 2021'!N23</f>
        <v>10.293999999999997</v>
      </c>
      <c r="J23" s="71">
        <v>0</v>
      </c>
      <c r="K23" s="71">
        <f>'April 2021'!K23+'May 2021'!J23</f>
        <v>0.124</v>
      </c>
      <c r="L23" s="71">
        <v>0</v>
      </c>
      <c r="M23" s="71">
        <f>'April 2021'!M23+'May 2021'!L23</f>
        <v>0</v>
      </c>
      <c r="N23" s="71">
        <f t="shared" si="1"/>
        <v>10.293999999999997</v>
      </c>
      <c r="O23" s="72">
        <f>'April 2021'!T23</f>
        <v>145.57</v>
      </c>
      <c r="P23" s="71">
        <v>0</v>
      </c>
      <c r="Q23" s="71">
        <f>'April 2021'!Q23+'May 2021'!P23</f>
        <v>0</v>
      </c>
      <c r="R23" s="71">
        <v>0</v>
      </c>
      <c r="S23" s="71">
        <f>'April 2021'!S23+'May 2021'!R23</f>
        <v>0</v>
      </c>
      <c r="T23" s="72">
        <f t="shared" si="2"/>
        <v>145.57</v>
      </c>
      <c r="U23" s="72">
        <f t="shared" si="3"/>
        <v>1317.4360000000001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4067.3869999999993</v>
      </c>
      <c r="D24" s="77">
        <f t="shared" ref="D24:U24" si="7">SUM(D20:D23)</f>
        <v>1.5</v>
      </c>
      <c r="E24" s="77">
        <f t="shared" si="7"/>
        <v>4.9810000000000008</v>
      </c>
      <c r="F24" s="77">
        <f t="shared" si="7"/>
        <v>0</v>
      </c>
      <c r="G24" s="77">
        <f t="shared" si="7"/>
        <v>0</v>
      </c>
      <c r="H24" s="77">
        <f t="shared" si="7"/>
        <v>4068.8869999999993</v>
      </c>
      <c r="I24" s="77">
        <f t="shared" si="7"/>
        <v>228.702</v>
      </c>
      <c r="J24" s="77">
        <f t="shared" si="7"/>
        <v>1.65</v>
      </c>
      <c r="K24" s="77">
        <f t="shared" si="7"/>
        <v>2.004</v>
      </c>
      <c r="L24" s="77">
        <f t="shared" si="7"/>
        <v>0</v>
      </c>
      <c r="M24" s="77">
        <f t="shared" si="7"/>
        <v>0</v>
      </c>
      <c r="N24" s="77">
        <f t="shared" si="7"/>
        <v>230.35199999999998</v>
      </c>
      <c r="O24" s="77">
        <f t="shared" si="7"/>
        <v>873.23399999999992</v>
      </c>
      <c r="P24" s="77">
        <f t="shared" si="7"/>
        <v>0</v>
      </c>
      <c r="Q24" s="77">
        <f t="shared" si="7"/>
        <v>0</v>
      </c>
      <c r="R24" s="77">
        <f t="shared" si="7"/>
        <v>0</v>
      </c>
      <c r="S24" s="77">
        <f t="shared" si="7"/>
        <v>0</v>
      </c>
      <c r="T24" s="77">
        <f t="shared" si="7"/>
        <v>873.23399999999992</v>
      </c>
      <c r="U24" s="77">
        <f t="shared" si="7"/>
        <v>5172.473</v>
      </c>
      <c r="V24" s="109"/>
      <c r="W24" s="109"/>
      <c r="X24" s="109"/>
    </row>
    <row r="25" spans="1:24" s="78" customFormat="1" ht="42.75" customHeight="1">
      <c r="A25" s="75"/>
      <c r="B25" s="76" t="s">
        <v>34</v>
      </c>
      <c r="C25" s="77">
        <f>C24+C19+C15+C11</f>
        <v>16329.162999999995</v>
      </c>
      <c r="D25" s="77">
        <f t="shared" ref="D25:U25" si="8">D24+D19+D15+D11</f>
        <v>1.96</v>
      </c>
      <c r="E25" s="77">
        <f t="shared" si="8"/>
        <v>7.5470000000000006</v>
      </c>
      <c r="F25" s="77">
        <f t="shared" si="8"/>
        <v>76.61</v>
      </c>
      <c r="G25" s="77">
        <f t="shared" si="8"/>
        <v>88.61</v>
      </c>
      <c r="H25" s="77">
        <f t="shared" si="8"/>
        <v>16254.512999999997</v>
      </c>
      <c r="I25" s="77">
        <f t="shared" si="8"/>
        <v>1452.346</v>
      </c>
      <c r="J25" s="77">
        <f t="shared" si="8"/>
        <v>8.7050000000000001</v>
      </c>
      <c r="K25" s="77">
        <f t="shared" si="8"/>
        <v>14.199000000000002</v>
      </c>
      <c r="L25" s="77">
        <f t="shared" si="8"/>
        <v>0</v>
      </c>
      <c r="M25" s="77">
        <f t="shared" si="8"/>
        <v>0</v>
      </c>
      <c r="N25" s="77">
        <f t="shared" si="8"/>
        <v>1461.0509999999999</v>
      </c>
      <c r="O25" s="77">
        <f t="shared" si="8"/>
        <v>2944.3919999999998</v>
      </c>
      <c r="P25" s="77">
        <f t="shared" si="8"/>
        <v>78.260000000000005</v>
      </c>
      <c r="Q25" s="77">
        <f t="shared" si="8"/>
        <v>78.710000000000008</v>
      </c>
      <c r="R25" s="77">
        <f t="shared" si="8"/>
        <v>0</v>
      </c>
      <c r="S25" s="77">
        <f t="shared" si="8"/>
        <v>0</v>
      </c>
      <c r="T25" s="77">
        <f t="shared" si="8"/>
        <v>3022.652</v>
      </c>
      <c r="U25" s="77">
        <f t="shared" si="8"/>
        <v>20738.215999999997</v>
      </c>
      <c r="V25" s="109"/>
      <c r="W25" s="109"/>
      <c r="X25" s="109"/>
    </row>
    <row r="26" spans="1:24" ht="42.75" customHeight="1">
      <c r="A26" s="69">
        <v>15</v>
      </c>
      <c r="B26" s="70" t="s">
        <v>35</v>
      </c>
      <c r="C26" s="71">
        <f>'April 2021'!H26</f>
        <v>11577.246999999999</v>
      </c>
      <c r="D26" s="71">
        <v>2.3650000000000002</v>
      </c>
      <c r="E26" s="71">
        <f>'April 2021'!E26+'May 2021'!D26</f>
        <v>7.0250000000000004</v>
      </c>
      <c r="F26" s="71">
        <v>0</v>
      </c>
      <c r="G26" s="71">
        <f>'April 2021'!G26+'May 2021'!F26</f>
        <v>0</v>
      </c>
      <c r="H26" s="71">
        <f t="shared" si="0"/>
        <v>11579.611999999999</v>
      </c>
      <c r="I26" s="71">
        <f>'April 2021'!N26</f>
        <v>0</v>
      </c>
      <c r="J26" s="71">
        <v>0</v>
      </c>
      <c r="K26" s="71">
        <f>'April 2021'!K26+'May 2021'!J26</f>
        <v>0</v>
      </c>
      <c r="L26" s="71">
        <v>0</v>
      </c>
      <c r="M26" s="71">
        <f>'April 2021'!M26+'May 2021'!L26</f>
        <v>0</v>
      </c>
      <c r="N26" s="71">
        <f t="shared" si="1"/>
        <v>0</v>
      </c>
      <c r="O26" s="72">
        <f>'April 2021'!T26</f>
        <v>0</v>
      </c>
      <c r="P26" s="71">
        <v>0</v>
      </c>
      <c r="Q26" s="71">
        <f>'April 2021'!Q26+'May 2021'!P26</f>
        <v>0</v>
      </c>
      <c r="R26" s="71">
        <v>0</v>
      </c>
      <c r="S26" s="71">
        <f>'April 2021'!S26+'May 2021'!R26</f>
        <v>0</v>
      </c>
      <c r="T26" s="72">
        <f t="shared" si="2"/>
        <v>0</v>
      </c>
      <c r="U26" s="72">
        <f t="shared" si="3"/>
        <v>11579.611999999999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'April 2021'!H27</f>
        <v>10155.076999999994</v>
      </c>
      <c r="D27" s="71">
        <v>2.63</v>
      </c>
      <c r="E27" s="71">
        <f>'April 2021'!E27+'May 2021'!D27</f>
        <v>14.849999999999998</v>
      </c>
      <c r="F27" s="71">
        <v>0</v>
      </c>
      <c r="G27" s="71">
        <f>'April 2021'!G27+'May 2021'!F27</f>
        <v>0</v>
      </c>
      <c r="H27" s="71">
        <f t="shared" si="0"/>
        <v>10157.706999999993</v>
      </c>
      <c r="I27" s="71">
        <f>'April 2021'!N27</f>
        <v>330.27499999999998</v>
      </c>
      <c r="J27" s="71">
        <v>0</v>
      </c>
      <c r="K27" s="71">
        <f>'April 2021'!K27+'May 2021'!J27</f>
        <v>0.72</v>
      </c>
      <c r="L27" s="71">
        <v>0</v>
      </c>
      <c r="M27" s="71">
        <f>'April 2021'!M27+'May 2021'!L27</f>
        <v>0</v>
      </c>
      <c r="N27" s="71">
        <f t="shared" si="1"/>
        <v>330.27499999999998</v>
      </c>
      <c r="O27" s="72">
        <f>'April 2021'!T27</f>
        <v>74.960000000000008</v>
      </c>
      <c r="P27" s="71">
        <v>0</v>
      </c>
      <c r="Q27" s="71">
        <f>'April 2021'!Q27+'May 2021'!P27</f>
        <v>0</v>
      </c>
      <c r="R27" s="71">
        <v>0</v>
      </c>
      <c r="S27" s="71">
        <f>'April 2021'!S27+'May 2021'!R27</f>
        <v>0</v>
      </c>
      <c r="T27" s="72">
        <f t="shared" si="2"/>
        <v>74.960000000000008</v>
      </c>
      <c r="U27" s="72">
        <f t="shared" si="3"/>
        <v>10562.941999999992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21732.323999999993</v>
      </c>
      <c r="D28" s="77">
        <f t="shared" ref="D28:U28" si="9">SUM(D26:D27)</f>
        <v>4.9950000000000001</v>
      </c>
      <c r="E28" s="77">
        <f t="shared" si="9"/>
        <v>21.875</v>
      </c>
      <c r="F28" s="77">
        <f t="shared" si="9"/>
        <v>0</v>
      </c>
      <c r="G28" s="77">
        <f t="shared" si="9"/>
        <v>0</v>
      </c>
      <c r="H28" s="77">
        <f t="shared" si="9"/>
        <v>21737.318999999992</v>
      </c>
      <c r="I28" s="77">
        <f t="shared" si="9"/>
        <v>330.27499999999998</v>
      </c>
      <c r="J28" s="77">
        <f t="shared" si="9"/>
        <v>0</v>
      </c>
      <c r="K28" s="77">
        <f t="shared" si="9"/>
        <v>0.72</v>
      </c>
      <c r="L28" s="77">
        <f t="shared" si="9"/>
        <v>0</v>
      </c>
      <c r="M28" s="77">
        <f t="shared" si="9"/>
        <v>0</v>
      </c>
      <c r="N28" s="77">
        <f t="shared" si="9"/>
        <v>330.27499999999998</v>
      </c>
      <c r="O28" s="77">
        <f t="shared" si="9"/>
        <v>74.960000000000008</v>
      </c>
      <c r="P28" s="77">
        <f t="shared" si="9"/>
        <v>0</v>
      </c>
      <c r="Q28" s="77">
        <f t="shared" si="9"/>
        <v>0</v>
      </c>
      <c r="R28" s="77">
        <f t="shared" si="9"/>
        <v>0</v>
      </c>
      <c r="S28" s="77">
        <f t="shared" si="9"/>
        <v>0</v>
      </c>
      <c r="T28" s="77">
        <f t="shared" si="9"/>
        <v>74.960000000000008</v>
      </c>
      <c r="U28" s="77">
        <f t="shared" si="9"/>
        <v>22142.553999999989</v>
      </c>
      <c r="V28" s="109"/>
      <c r="W28" s="109"/>
      <c r="X28" s="109"/>
    </row>
    <row r="29" spans="1:24" ht="42.75" customHeight="1">
      <c r="A29" s="69">
        <v>17</v>
      </c>
      <c r="B29" s="70" t="s">
        <v>38</v>
      </c>
      <c r="C29" s="71">
        <f>'April 2021'!H29</f>
        <v>6977.9470000000001</v>
      </c>
      <c r="D29" s="71">
        <v>1.4</v>
      </c>
      <c r="E29" s="71">
        <f>'April 2021'!E29+'May 2021'!D29</f>
        <v>8.26</v>
      </c>
      <c r="F29" s="71">
        <v>0</v>
      </c>
      <c r="G29" s="71">
        <f>'April 2021'!G29+'May 2021'!F29</f>
        <v>0</v>
      </c>
      <c r="H29" s="71">
        <f t="shared" si="0"/>
        <v>6979.3469999999998</v>
      </c>
      <c r="I29" s="71">
        <f>'April 2021'!N29</f>
        <v>3.5700000000000003</v>
      </c>
      <c r="J29" s="71">
        <v>0</v>
      </c>
      <c r="K29" s="71">
        <f>'April 2021'!K29+'May 2021'!J29</f>
        <v>0</v>
      </c>
      <c r="L29" s="71">
        <v>0</v>
      </c>
      <c r="M29" s="71">
        <f>'April 2021'!M29+'May 2021'!L29</f>
        <v>0</v>
      </c>
      <c r="N29" s="71">
        <f t="shared" si="1"/>
        <v>3.5700000000000003</v>
      </c>
      <c r="O29" s="72">
        <f>'April 2021'!T29</f>
        <v>47.8</v>
      </c>
      <c r="P29" s="71">
        <v>0</v>
      </c>
      <c r="Q29" s="71">
        <f>'April 2021'!Q29+'May 2021'!P29</f>
        <v>0</v>
      </c>
      <c r="R29" s="71">
        <v>0</v>
      </c>
      <c r="S29" s="71">
        <f>'April 2021'!S29+'May 2021'!R29</f>
        <v>0</v>
      </c>
      <c r="T29" s="72">
        <f t="shared" si="2"/>
        <v>47.8</v>
      </c>
      <c r="U29" s="72">
        <f t="shared" si="3"/>
        <v>7030.7169999999996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'April 2021'!H30</f>
        <v>480.92399999999992</v>
      </c>
      <c r="D30" s="71">
        <v>13.35</v>
      </c>
      <c r="E30" s="71">
        <f>'April 2021'!E30+'May 2021'!D30</f>
        <v>18.939999999999998</v>
      </c>
      <c r="F30" s="71">
        <v>0</v>
      </c>
      <c r="G30" s="71">
        <f>'April 2021'!G30+'May 2021'!F30</f>
        <v>0</v>
      </c>
      <c r="H30" s="71">
        <f t="shared" si="0"/>
        <v>494.27399999999994</v>
      </c>
      <c r="I30" s="71">
        <f>'April 2021'!N30</f>
        <v>0</v>
      </c>
      <c r="J30" s="71">
        <v>0</v>
      </c>
      <c r="K30" s="71">
        <f>'April 2021'!K30+'May 2021'!J30</f>
        <v>0</v>
      </c>
      <c r="L30" s="71">
        <v>0</v>
      </c>
      <c r="M30" s="71">
        <f>'April 2021'!M30+'May 2021'!L30</f>
        <v>0</v>
      </c>
      <c r="N30" s="71">
        <f t="shared" si="1"/>
        <v>0</v>
      </c>
      <c r="O30" s="72">
        <f>'April 2021'!T30</f>
        <v>0.22</v>
      </c>
      <c r="P30" s="71">
        <v>0</v>
      </c>
      <c r="Q30" s="71">
        <f>'April 2021'!Q30+'May 2021'!P30</f>
        <v>0</v>
      </c>
      <c r="R30" s="71">
        <v>0</v>
      </c>
      <c r="S30" s="71">
        <f>'April 2021'!S30+'May 2021'!R30</f>
        <v>0</v>
      </c>
      <c r="T30" s="72">
        <f t="shared" si="2"/>
        <v>0.22</v>
      </c>
      <c r="U30" s="72">
        <f t="shared" si="3"/>
        <v>494.49399999999997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'April 2021'!H31</f>
        <v>5470.2150000000001</v>
      </c>
      <c r="D31" s="71">
        <v>1.36</v>
      </c>
      <c r="E31" s="71">
        <f>'April 2021'!E31+'May 2021'!D31</f>
        <v>1.82</v>
      </c>
      <c r="F31" s="71">
        <v>0</v>
      </c>
      <c r="G31" s="71">
        <f>'April 2021'!G31+'May 2021'!F31</f>
        <v>0</v>
      </c>
      <c r="H31" s="71">
        <f t="shared" si="0"/>
        <v>5471.5749999999998</v>
      </c>
      <c r="I31" s="71">
        <f>'April 2021'!N31</f>
        <v>32.010000000000005</v>
      </c>
      <c r="J31" s="71">
        <v>0</v>
      </c>
      <c r="K31" s="71">
        <f>'April 2021'!K31+'May 2021'!J31</f>
        <v>0</v>
      </c>
      <c r="L31" s="71">
        <v>0</v>
      </c>
      <c r="M31" s="71">
        <f>'April 2021'!M31+'May 2021'!L31</f>
        <v>0</v>
      </c>
      <c r="N31" s="71">
        <f t="shared" si="1"/>
        <v>32.010000000000005</v>
      </c>
      <c r="O31" s="72">
        <f>'April 2021'!T31</f>
        <v>128.47999999999999</v>
      </c>
      <c r="P31" s="71">
        <v>0</v>
      </c>
      <c r="Q31" s="71">
        <f>'April 2021'!Q31+'May 2021'!P31</f>
        <v>80.19</v>
      </c>
      <c r="R31" s="71">
        <v>0</v>
      </c>
      <c r="S31" s="71">
        <f>'April 2021'!S31+'May 2021'!R31</f>
        <v>0</v>
      </c>
      <c r="T31" s="72">
        <f t="shared" si="2"/>
        <v>128.47999999999999</v>
      </c>
      <c r="U31" s="72">
        <f t="shared" si="3"/>
        <v>5632.0649999999996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'April 2021'!H32</f>
        <v>4484.3379999999997</v>
      </c>
      <c r="D32" s="71">
        <v>3.02</v>
      </c>
      <c r="E32" s="71">
        <f>'April 2021'!E32+'May 2021'!D32</f>
        <v>8.6199999999999992</v>
      </c>
      <c r="F32" s="71">
        <v>0</v>
      </c>
      <c r="G32" s="71">
        <f>'April 2021'!G32+'May 2021'!F32</f>
        <v>0</v>
      </c>
      <c r="H32" s="71">
        <f t="shared" si="0"/>
        <v>4487.3580000000002</v>
      </c>
      <c r="I32" s="71">
        <f>'April 2021'!N32</f>
        <v>60.360000000000007</v>
      </c>
      <c r="J32" s="71">
        <v>0.13</v>
      </c>
      <c r="K32" s="71">
        <f>'April 2021'!K32+'May 2021'!J32</f>
        <v>2.63</v>
      </c>
      <c r="L32" s="71">
        <v>0</v>
      </c>
      <c r="M32" s="71">
        <f>'April 2021'!M32+'May 2021'!L32</f>
        <v>0</v>
      </c>
      <c r="N32" s="71">
        <f t="shared" si="1"/>
        <v>60.490000000000009</v>
      </c>
      <c r="O32" s="72">
        <f>'April 2021'!T32</f>
        <v>271.04999999999995</v>
      </c>
      <c r="P32" s="71">
        <v>0</v>
      </c>
      <c r="Q32" s="71">
        <f>'April 2021'!Q32+'May 2021'!P32</f>
        <v>4.5</v>
      </c>
      <c r="R32" s="71">
        <v>0</v>
      </c>
      <c r="S32" s="71">
        <f>'April 2021'!S32+'May 2021'!R32</f>
        <v>0</v>
      </c>
      <c r="T32" s="72">
        <f t="shared" si="2"/>
        <v>271.04999999999995</v>
      </c>
      <c r="U32" s="72">
        <f t="shared" si="3"/>
        <v>4818.8980000000001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17413.423999999999</v>
      </c>
      <c r="D33" s="77">
        <f t="shared" ref="D33:U33" si="10">SUM(D29:D32)</f>
        <v>19.13</v>
      </c>
      <c r="E33" s="77">
        <f t="shared" si="10"/>
        <v>37.639999999999993</v>
      </c>
      <c r="F33" s="77">
        <f t="shared" si="10"/>
        <v>0</v>
      </c>
      <c r="G33" s="77">
        <f t="shared" si="10"/>
        <v>0</v>
      </c>
      <c r="H33" s="77">
        <f t="shared" si="10"/>
        <v>17432.554</v>
      </c>
      <c r="I33" s="77">
        <f t="shared" si="10"/>
        <v>95.940000000000012</v>
      </c>
      <c r="J33" s="77">
        <f t="shared" si="10"/>
        <v>0.13</v>
      </c>
      <c r="K33" s="77">
        <f t="shared" si="10"/>
        <v>2.63</v>
      </c>
      <c r="L33" s="77">
        <f t="shared" si="10"/>
        <v>0</v>
      </c>
      <c r="M33" s="77">
        <f t="shared" si="10"/>
        <v>0</v>
      </c>
      <c r="N33" s="77">
        <f t="shared" si="10"/>
        <v>96.070000000000022</v>
      </c>
      <c r="O33" s="77">
        <f t="shared" si="10"/>
        <v>447.54999999999995</v>
      </c>
      <c r="P33" s="77">
        <f t="shared" si="10"/>
        <v>0</v>
      </c>
      <c r="Q33" s="77">
        <f t="shared" si="10"/>
        <v>84.69</v>
      </c>
      <c r="R33" s="77">
        <f t="shared" si="10"/>
        <v>0</v>
      </c>
      <c r="S33" s="77">
        <f t="shared" si="10"/>
        <v>0</v>
      </c>
      <c r="T33" s="77">
        <f t="shared" si="10"/>
        <v>447.54999999999995</v>
      </c>
      <c r="U33" s="77">
        <f t="shared" si="10"/>
        <v>17976.173999999999</v>
      </c>
      <c r="V33" s="109"/>
      <c r="W33" s="109"/>
      <c r="X33" s="109"/>
    </row>
    <row r="34" spans="1:24" ht="42.75" customHeight="1">
      <c r="A34" s="69">
        <v>21</v>
      </c>
      <c r="B34" s="70" t="s">
        <v>43</v>
      </c>
      <c r="C34" s="71">
        <f>'April 2021'!H34</f>
        <v>5801.75</v>
      </c>
      <c r="D34" s="71">
        <v>0</v>
      </c>
      <c r="E34" s="71">
        <f>'April 2021'!E34+'May 2021'!D34</f>
        <v>0.32</v>
      </c>
      <c r="F34" s="71">
        <v>0</v>
      </c>
      <c r="G34" s="71">
        <f>'April 2021'!G34+'May 2021'!F34</f>
        <v>0</v>
      </c>
      <c r="H34" s="71">
        <f t="shared" si="0"/>
        <v>5801.75</v>
      </c>
      <c r="I34" s="71">
        <f>'April 2021'!N34</f>
        <v>0</v>
      </c>
      <c r="J34" s="71">
        <v>0</v>
      </c>
      <c r="K34" s="71">
        <f>'April 2021'!K34+'May 2021'!J34</f>
        <v>0</v>
      </c>
      <c r="L34" s="71">
        <v>0</v>
      </c>
      <c r="M34" s="71">
        <f>'April 2021'!M34+'May 2021'!L34</f>
        <v>0</v>
      </c>
      <c r="N34" s="71">
        <f t="shared" si="1"/>
        <v>0</v>
      </c>
      <c r="O34" s="72">
        <f>'April 2021'!T34</f>
        <v>0</v>
      </c>
      <c r="P34" s="71">
        <v>0</v>
      </c>
      <c r="Q34" s="71">
        <f>'April 2021'!Q34+'May 2021'!P34</f>
        <v>0</v>
      </c>
      <c r="R34" s="71">
        <v>0</v>
      </c>
      <c r="S34" s="71">
        <f>'April 2021'!S34+'May 2021'!R34</f>
        <v>0</v>
      </c>
      <c r="T34" s="72">
        <f t="shared" si="2"/>
        <v>0</v>
      </c>
      <c r="U34" s="72">
        <f t="shared" si="3"/>
        <v>5801.75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'April 2021'!H35</f>
        <v>4509.4349999999995</v>
      </c>
      <c r="D35" s="71">
        <v>2.04</v>
      </c>
      <c r="E35" s="71">
        <f>'April 2021'!E35+'May 2021'!D35</f>
        <v>3.04</v>
      </c>
      <c r="F35" s="71">
        <v>0</v>
      </c>
      <c r="G35" s="71">
        <f>'April 2021'!G35+'May 2021'!F35</f>
        <v>0</v>
      </c>
      <c r="H35" s="71">
        <f t="shared" si="0"/>
        <v>4511.4749999999995</v>
      </c>
      <c r="I35" s="71">
        <f>'April 2021'!N35</f>
        <v>0</v>
      </c>
      <c r="J35" s="71">
        <v>0</v>
      </c>
      <c r="K35" s="71">
        <f>'April 2021'!K35+'May 2021'!J35</f>
        <v>0</v>
      </c>
      <c r="L35" s="71">
        <v>0</v>
      </c>
      <c r="M35" s="71">
        <f>'April 2021'!M35+'May 2021'!L35</f>
        <v>0</v>
      </c>
      <c r="N35" s="71">
        <f t="shared" si="1"/>
        <v>0</v>
      </c>
      <c r="O35" s="72">
        <f>'April 2021'!T35</f>
        <v>16.43</v>
      </c>
      <c r="P35" s="71">
        <v>0</v>
      </c>
      <c r="Q35" s="71">
        <f>'April 2021'!Q35+'May 2021'!P35</f>
        <v>0</v>
      </c>
      <c r="R35" s="71">
        <v>0</v>
      </c>
      <c r="S35" s="71">
        <f>'April 2021'!S35+'May 2021'!R35</f>
        <v>0</v>
      </c>
      <c r="T35" s="72">
        <f t="shared" si="2"/>
        <v>16.43</v>
      </c>
      <c r="U35" s="72">
        <f t="shared" si="3"/>
        <v>4527.9049999999997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'April 2021'!H36</f>
        <v>5702.9499999999989</v>
      </c>
      <c r="D36" s="71">
        <v>0.19</v>
      </c>
      <c r="E36" s="71">
        <f>'April 2021'!E36+'May 2021'!D36</f>
        <v>4.6700000000000008</v>
      </c>
      <c r="F36" s="71">
        <v>0</v>
      </c>
      <c r="G36" s="71">
        <f>'April 2021'!G36+'May 2021'!F36</f>
        <v>0</v>
      </c>
      <c r="H36" s="71">
        <f t="shared" si="0"/>
        <v>5703.1399999999985</v>
      </c>
      <c r="I36" s="71">
        <f>'April 2021'!N36</f>
        <v>6.33</v>
      </c>
      <c r="J36" s="71">
        <v>0</v>
      </c>
      <c r="K36" s="71">
        <f>'April 2021'!K36+'May 2021'!J36</f>
        <v>0</v>
      </c>
      <c r="L36" s="71">
        <v>0</v>
      </c>
      <c r="M36" s="71">
        <f>'April 2021'!M36+'May 2021'!L36</f>
        <v>0</v>
      </c>
      <c r="N36" s="71">
        <f t="shared" si="1"/>
        <v>6.33</v>
      </c>
      <c r="O36" s="72">
        <f>'April 2021'!T36</f>
        <v>0</v>
      </c>
      <c r="P36" s="71">
        <v>0</v>
      </c>
      <c r="Q36" s="71">
        <f>'April 2021'!Q36+'May 2021'!P36</f>
        <v>0</v>
      </c>
      <c r="R36" s="71">
        <v>0</v>
      </c>
      <c r="S36" s="71">
        <f>'April 2021'!S36+'May 2021'!R36</f>
        <v>0</v>
      </c>
      <c r="T36" s="72">
        <f t="shared" si="2"/>
        <v>0</v>
      </c>
      <c r="U36" s="72">
        <f t="shared" si="3"/>
        <v>5709.4699999999984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'April 2021'!H37</f>
        <v>6978.4499999999989</v>
      </c>
      <c r="D37" s="71">
        <v>0.21</v>
      </c>
      <c r="E37" s="71">
        <f>'April 2021'!E37+'May 2021'!D37</f>
        <v>2.16</v>
      </c>
      <c r="F37" s="71">
        <v>0</v>
      </c>
      <c r="G37" s="71">
        <f>'April 2021'!G37+'May 2021'!F37</f>
        <v>0</v>
      </c>
      <c r="H37" s="71">
        <f t="shared" si="0"/>
        <v>6978.6599999999989</v>
      </c>
      <c r="I37" s="71">
        <f>'April 2021'!N37</f>
        <v>0</v>
      </c>
      <c r="J37" s="71">
        <v>0</v>
      </c>
      <c r="K37" s="71">
        <f>'April 2021'!K37+'May 2021'!J37</f>
        <v>0</v>
      </c>
      <c r="L37" s="71">
        <v>0</v>
      </c>
      <c r="M37" s="71">
        <f>'April 2021'!M37+'May 2021'!L37</f>
        <v>0</v>
      </c>
      <c r="N37" s="71">
        <f t="shared" si="1"/>
        <v>0</v>
      </c>
      <c r="O37" s="72">
        <f>'April 2021'!T37</f>
        <v>0</v>
      </c>
      <c r="P37" s="71">
        <v>0</v>
      </c>
      <c r="Q37" s="71">
        <f>'April 2021'!Q37+'May 2021'!P37</f>
        <v>0</v>
      </c>
      <c r="R37" s="71">
        <v>0</v>
      </c>
      <c r="S37" s="71">
        <f>'April 2021'!S37+'May 2021'!R37</f>
        <v>0</v>
      </c>
      <c r="T37" s="72">
        <f t="shared" si="2"/>
        <v>0</v>
      </c>
      <c r="U37" s="72">
        <f t="shared" si="3"/>
        <v>6978.6599999999989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22992.584999999999</v>
      </c>
      <c r="D38" s="77">
        <f t="shared" ref="D38:U38" si="11">SUM(D34:D37)</f>
        <v>2.44</v>
      </c>
      <c r="E38" s="77">
        <f t="shared" si="11"/>
        <v>10.190000000000001</v>
      </c>
      <c r="F38" s="77">
        <f t="shared" si="11"/>
        <v>0</v>
      </c>
      <c r="G38" s="77">
        <f t="shared" si="11"/>
        <v>0</v>
      </c>
      <c r="H38" s="77">
        <f t="shared" si="11"/>
        <v>22995.024999999998</v>
      </c>
      <c r="I38" s="77">
        <f t="shared" si="11"/>
        <v>6.33</v>
      </c>
      <c r="J38" s="77">
        <f t="shared" si="11"/>
        <v>0</v>
      </c>
      <c r="K38" s="77">
        <f t="shared" si="11"/>
        <v>0</v>
      </c>
      <c r="L38" s="77">
        <f t="shared" si="11"/>
        <v>0</v>
      </c>
      <c r="M38" s="77">
        <f t="shared" si="11"/>
        <v>0</v>
      </c>
      <c r="N38" s="77">
        <f t="shared" si="11"/>
        <v>6.33</v>
      </c>
      <c r="O38" s="77">
        <f t="shared" si="11"/>
        <v>16.43</v>
      </c>
      <c r="P38" s="77">
        <f t="shared" si="11"/>
        <v>0</v>
      </c>
      <c r="Q38" s="77">
        <f t="shared" si="11"/>
        <v>0</v>
      </c>
      <c r="R38" s="77">
        <f t="shared" si="11"/>
        <v>0</v>
      </c>
      <c r="S38" s="77">
        <f t="shared" si="11"/>
        <v>0</v>
      </c>
      <c r="T38" s="77">
        <f t="shared" si="11"/>
        <v>16.43</v>
      </c>
      <c r="U38" s="77">
        <f t="shared" si="11"/>
        <v>23017.784999999996</v>
      </c>
      <c r="V38" s="109"/>
      <c r="W38" s="109"/>
      <c r="X38" s="109"/>
    </row>
    <row r="39" spans="1:24" s="78" customFormat="1" ht="42.75" customHeight="1">
      <c r="A39" s="75"/>
      <c r="B39" s="76" t="s">
        <v>48</v>
      </c>
      <c r="C39" s="77">
        <f>C38+C33+C28</f>
        <v>62138.332999999991</v>
      </c>
      <c r="D39" s="77">
        <f t="shared" ref="D39:U39" si="12">D38+D33+D28</f>
        <v>26.565000000000001</v>
      </c>
      <c r="E39" s="77">
        <f t="shared" si="12"/>
        <v>69.704999999999998</v>
      </c>
      <c r="F39" s="77">
        <f t="shared" si="12"/>
        <v>0</v>
      </c>
      <c r="G39" s="77">
        <f t="shared" si="12"/>
        <v>0</v>
      </c>
      <c r="H39" s="77">
        <f t="shared" si="12"/>
        <v>62164.897999999986</v>
      </c>
      <c r="I39" s="77">
        <f t="shared" si="12"/>
        <v>432.54499999999996</v>
      </c>
      <c r="J39" s="77">
        <f t="shared" si="12"/>
        <v>0.13</v>
      </c>
      <c r="K39" s="77">
        <f t="shared" si="12"/>
        <v>3.3499999999999996</v>
      </c>
      <c r="L39" s="77">
        <f t="shared" si="12"/>
        <v>0</v>
      </c>
      <c r="M39" s="77">
        <f t="shared" si="12"/>
        <v>0</v>
      </c>
      <c r="N39" s="77">
        <f t="shared" si="12"/>
        <v>432.67500000000001</v>
      </c>
      <c r="O39" s="77">
        <f t="shared" si="12"/>
        <v>538.93999999999994</v>
      </c>
      <c r="P39" s="77">
        <f t="shared" si="12"/>
        <v>0</v>
      </c>
      <c r="Q39" s="77">
        <f t="shared" si="12"/>
        <v>84.69</v>
      </c>
      <c r="R39" s="77">
        <f t="shared" si="12"/>
        <v>0</v>
      </c>
      <c r="S39" s="77">
        <f t="shared" si="12"/>
        <v>0</v>
      </c>
      <c r="T39" s="77">
        <f t="shared" si="12"/>
        <v>538.93999999999994</v>
      </c>
      <c r="U39" s="77">
        <f t="shared" si="12"/>
        <v>63136.512999999984</v>
      </c>
      <c r="V39" s="109"/>
      <c r="W39" s="109"/>
      <c r="X39" s="109"/>
    </row>
    <row r="40" spans="1:24" ht="42.75" customHeight="1">
      <c r="A40" s="69">
        <v>25</v>
      </c>
      <c r="B40" s="70" t="s">
        <v>49</v>
      </c>
      <c r="C40" s="71">
        <f>'April 2021'!H40</f>
        <v>14973.398000000003</v>
      </c>
      <c r="D40" s="71">
        <v>3.13</v>
      </c>
      <c r="E40" s="71">
        <f>'April 2021'!E40+'May 2021'!D40</f>
        <v>22.023</v>
      </c>
      <c r="F40" s="71">
        <v>0</v>
      </c>
      <c r="G40" s="71">
        <f>'April 2021'!G40+'May 2021'!F40</f>
        <v>0</v>
      </c>
      <c r="H40" s="71">
        <f t="shared" si="0"/>
        <v>14976.528000000002</v>
      </c>
      <c r="I40" s="71">
        <f>'April 2021'!N40</f>
        <v>0</v>
      </c>
      <c r="J40" s="71">
        <v>0</v>
      </c>
      <c r="K40" s="71">
        <f>'April 2021'!K40+'May 2021'!J40</f>
        <v>0</v>
      </c>
      <c r="L40" s="71">
        <v>0</v>
      </c>
      <c r="M40" s="71">
        <f>'April 2021'!M40+'May 2021'!L40</f>
        <v>0</v>
      </c>
      <c r="N40" s="71">
        <f t="shared" si="1"/>
        <v>0</v>
      </c>
      <c r="O40" s="72">
        <f>'April 2021'!T40</f>
        <v>0</v>
      </c>
      <c r="P40" s="71">
        <v>0</v>
      </c>
      <c r="Q40" s="71">
        <f>'April 2021'!Q40+'May 2021'!P40</f>
        <v>0</v>
      </c>
      <c r="R40" s="71">
        <v>0</v>
      </c>
      <c r="S40" s="71">
        <f>'April 2021'!S40+'May 2021'!R40</f>
        <v>0</v>
      </c>
      <c r="T40" s="72">
        <f t="shared" si="2"/>
        <v>0</v>
      </c>
      <c r="U40" s="72">
        <f t="shared" si="3"/>
        <v>14976.528000000002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'April 2021'!H41</f>
        <v>9651.2309999999925</v>
      </c>
      <c r="D41" s="71">
        <v>1.02</v>
      </c>
      <c r="E41" s="71">
        <f>'April 2021'!E41+'May 2021'!D41</f>
        <v>3.04</v>
      </c>
      <c r="F41" s="71">
        <v>0</v>
      </c>
      <c r="G41" s="71">
        <f>'April 2021'!G41+'May 2021'!F41</f>
        <v>0</v>
      </c>
      <c r="H41" s="71">
        <f t="shared" si="0"/>
        <v>9652.2509999999929</v>
      </c>
      <c r="I41" s="71">
        <f>'April 2021'!N41</f>
        <v>0</v>
      </c>
      <c r="J41" s="71">
        <v>0</v>
      </c>
      <c r="K41" s="71">
        <f>'April 2021'!K41+'May 2021'!J41</f>
        <v>0</v>
      </c>
      <c r="L41" s="71">
        <v>0</v>
      </c>
      <c r="M41" s="71">
        <f>'April 2021'!M41+'May 2021'!L41</f>
        <v>0</v>
      </c>
      <c r="N41" s="71">
        <f t="shared" si="1"/>
        <v>0</v>
      </c>
      <c r="O41" s="72">
        <f>'April 2021'!T41</f>
        <v>0</v>
      </c>
      <c r="P41" s="71">
        <v>0</v>
      </c>
      <c r="Q41" s="71">
        <f>'April 2021'!Q41+'May 2021'!P41</f>
        <v>0</v>
      </c>
      <c r="R41" s="71">
        <v>0</v>
      </c>
      <c r="S41" s="71">
        <f>'April 2021'!S41+'May 2021'!R41</f>
        <v>0</v>
      </c>
      <c r="T41" s="72">
        <f t="shared" si="2"/>
        <v>0</v>
      </c>
      <c r="U41" s="72">
        <f t="shared" si="3"/>
        <v>9652.2509999999929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'April 2021'!H42</f>
        <v>23522.840000000004</v>
      </c>
      <c r="D42" s="71">
        <v>6.25</v>
      </c>
      <c r="E42" s="71">
        <f>'April 2021'!E42+'May 2021'!D42</f>
        <v>19.182000000000002</v>
      </c>
      <c r="F42" s="71">
        <v>0</v>
      </c>
      <c r="G42" s="71">
        <f>'April 2021'!G42+'May 2021'!F42</f>
        <v>0</v>
      </c>
      <c r="H42" s="71">
        <f t="shared" si="0"/>
        <v>23529.090000000004</v>
      </c>
      <c r="I42" s="71">
        <f>'April 2021'!N42</f>
        <v>0</v>
      </c>
      <c r="J42" s="71">
        <v>0</v>
      </c>
      <c r="K42" s="71">
        <f>'April 2021'!K42+'May 2021'!J42</f>
        <v>0</v>
      </c>
      <c r="L42" s="71">
        <v>0</v>
      </c>
      <c r="M42" s="71">
        <f>'April 2021'!M42+'May 2021'!L42</f>
        <v>0</v>
      </c>
      <c r="N42" s="71">
        <f t="shared" si="1"/>
        <v>0</v>
      </c>
      <c r="O42" s="72">
        <f>'April 2021'!T42</f>
        <v>0</v>
      </c>
      <c r="P42" s="71">
        <v>0</v>
      </c>
      <c r="Q42" s="71">
        <f>'April 2021'!Q42+'May 2021'!P42</f>
        <v>0</v>
      </c>
      <c r="R42" s="71">
        <v>0</v>
      </c>
      <c r="S42" s="71">
        <f>'April 2021'!S42+'May 2021'!R42</f>
        <v>0</v>
      </c>
      <c r="T42" s="72">
        <f t="shared" si="2"/>
        <v>0</v>
      </c>
      <c r="U42" s="72">
        <f t="shared" si="3"/>
        <v>23529.090000000004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'April 2021'!H43</f>
        <v>364.86300000000006</v>
      </c>
      <c r="D43" s="71">
        <v>12.8</v>
      </c>
      <c r="E43" s="71">
        <f>'April 2021'!E43+'May 2021'!D43</f>
        <v>26.094999999999999</v>
      </c>
      <c r="F43" s="71">
        <v>0</v>
      </c>
      <c r="G43" s="71">
        <f>'April 2021'!G43+'May 2021'!F43</f>
        <v>0</v>
      </c>
      <c r="H43" s="71">
        <f t="shared" si="0"/>
        <v>377.66300000000007</v>
      </c>
      <c r="I43" s="71">
        <f>'April 2021'!N43</f>
        <v>0</v>
      </c>
      <c r="J43" s="71">
        <v>0</v>
      </c>
      <c r="K43" s="71">
        <f>'April 2021'!K43+'May 2021'!J43</f>
        <v>0</v>
      </c>
      <c r="L43" s="71">
        <v>0</v>
      </c>
      <c r="M43" s="71">
        <f>'April 2021'!M43+'May 2021'!L43</f>
        <v>0</v>
      </c>
      <c r="N43" s="71">
        <f t="shared" si="1"/>
        <v>0</v>
      </c>
      <c r="O43" s="72">
        <f>'April 2021'!T43</f>
        <v>0</v>
      </c>
      <c r="P43" s="71">
        <v>0</v>
      </c>
      <c r="Q43" s="71">
        <f>'April 2021'!Q43+'May 2021'!P43</f>
        <v>0</v>
      </c>
      <c r="R43" s="71">
        <v>0</v>
      </c>
      <c r="S43" s="71">
        <f>'April 2021'!S43+'May 2021'!R43</f>
        <v>0</v>
      </c>
      <c r="T43" s="72">
        <f t="shared" si="2"/>
        <v>0</v>
      </c>
      <c r="U43" s="72">
        <f t="shared" si="3"/>
        <v>377.66300000000007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48512.331999999995</v>
      </c>
      <c r="D44" s="77">
        <f t="shared" ref="D44:U44" si="13">SUM(D40:D43)</f>
        <v>23.200000000000003</v>
      </c>
      <c r="E44" s="77">
        <f t="shared" si="13"/>
        <v>70.34</v>
      </c>
      <c r="F44" s="77">
        <f t="shared" si="13"/>
        <v>0</v>
      </c>
      <c r="G44" s="77">
        <f t="shared" si="13"/>
        <v>0</v>
      </c>
      <c r="H44" s="77">
        <f t="shared" si="13"/>
        <v>48535.531999999999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48535.531999999999</v>
      </c>
      <c r="V44" s="109"/>
      <c r="W44" s="109"/>
      <c r="X44" s="109"/>
    </row>
    <row r="45" spans="1:24" ht="42.75" customHeight="1">
      <c r="A45" s="69">
        <v>29</v>
      </c>
      <c r="B45" s="70" t="s">
        <v>54</v>
      </c>
      <c r="C45" s="71">
        <f>'April 2021'!H45</f>
        <v>14227.800000000001</v>
      </c>
      <c r="D45" s="71">
        <v>1.99</v>
      </c>
      <c r="E45" s="71">
        <f>'April 2021'!E45+'May 2021'!D45</f>
        <v>2.86</v>
      </c>
      <c r="F45" s="71">
        <v>0</v>
      </c>
      <c r="G45" s="71">
        <f>'April 2021'!G45+'May 2021'!F45</f>
        <v>0</v>
      </c>
      <c r="H45" s="71">
        <f t="shared" si="0"/>
        <v>14229.79</v>
      </c>
      <c r="I45" s="71">
        <f>'April 2021'!N45</f>
        <v>0.51</v>
      </c>
      <c r="J45" s="71">
        <v>0</v>
      </c>
      <c r="K45" s="71">
        <f>'April 2021'!K45+'May 2021'!J45</f>
        <v>0</v>
      </c>
      <c r="L45" s="71">
        <v>0</v>
      </c>
      <c r="M45" s="71">
        <f>'April 2021'!M45+'May 2021'!L45</f>
        <v>0</v>
      </c>
      <c r="N45" s="71">
        <f t="shared" si="1"/>
        <v>0.51</v>
      </c>
      <c r="O45" s="72">
        <f>'April 2021'!T45</f>
        <v>0</v>
      </c>
      <c r="P45" s="71">
        <v>0</v>
      </c>
      <c r="Q45" s="71">
        <f>'April 2021'!Q45+'May 2021'!P45</f>
        <v>0</v>
      </c>
      <c r="R45" s="71">
        <v>0</v>
      </c>
      <c r="S45" s="71">
        <f>'April 2021'!S45+'May 2021'!R45</f>
        <v>0</v>
      </c>
      <c r="T45" s="72">
        <f t="shared" si="2"/>
        <v>0</v>
      </c>
      <c r="U45" s="72">
        <f t="shared" si="3"/>
        <v>14230.300000000001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'April 2021'!H46</f>
        <v>7182.0400000000018</v>
      </c>
      <c r="D46" s="71">
        <v>12.7</v>
      </c>
      <c r="E46" s="71">
        <f>'April 2021'!E46+'May 2021'!D46</f>
        <v>27.009999999999998</v>
      </c>
      <c r="F46" s="71">
        <v>0</v>
      </c>
      <c r="G46" s="71">
        <f>'April 2021'!G46+'May 2021'!F46</f>
        <v>0</v>
      </c>
      <c r="H46" s="71">
        <f t="shared" si="0"/>
        <v>7194.7400000000016</v>
      </c>
      <c r="I46" s="71">
        <f>'April 2021'!N46</f>
        <v>0.24</v>
      </c>
      <c r="J46" s="71">
        <v>0</v>
      </c>
      <c r="K46" s="71">
        <f>'April 2021'!K46+'May 2021'!J46</f>
        <v>0</v>
      </c>
      <c r="L46" s="71">
        <v>0</v>
      </c>
      <c r="M46" s="71">
        <f>'April 2021'!M46+'May 2021'!L46</f>
        <v>0</v>
      </c>
      <c r="N46" s="71">
        <f t="shared" si="1"/>
        <v>0.24</v>
      </c>
      <c r="O46" s="72">
        <f>'April 2021'!T46</f>
        <v>0</v>
      </c>
      <c r="P46" s="71">
        <v>0</v>
      </c>
      <c r="Q46" s="71">
        <f>'April 2021'!Q46+'May 2021'!P46</f>
        <v>0</v>
      </c>
      <c r="R46" s="71">
        <v>0</v>
      </c>
      <c r="S46" s="71">
        <f>'April 2021'!S46+'May 2021'!R46</f>
        <v>0</v>
      </c>
      <c r="T46" s="72">
        <f t="shared" si="2"/>
        <v>0</v>
      </c>
      <c r="U46" s="72">
        <f t="shared" si="3"/>
        <v>7194.9800000000014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'April 2021'!H47</f>
        <v>12243.010000000004</v>
      </c>
      <c r="D47" s="71">
        <v>0</v>
      </c>
      <c r="E47" s="71">
        <f>'April 2021'!E47+'May 2021'!D47</f>
        <v>2.4700000000000002</v>
      </c>
      <c r="F47" s="71">
        <v>0</v>
      </c>
      <c r="G47" s="71">
        <f>'April 2021'!G47+'May 2021'!F47</f>
        <v>0</v>
      </c>
      <c r="H47" s="71">
        <f t="shared" si="0"/>
        <v>12243.010000000004</v>
      </c>
      <c r="I47" s="71">
        <f>'April 2021'!N47</f>
        <v>5.34</v>
      </c>
      <c r="J47" s="71">
        <v>0</v>
      </c>
      <c r="K47" s="71">
        <f>'April 2021'!K47+'May 2021'!J47</f>
        <v>0</v>
      </c>
      <c r="L47" s="71">
        <v>0</v>
      </c>
      <c r="M47" s="71">
        <f>'April 2021'!M47+'May 2021'!L47</f>
        <v>0</v>
      </c>
      <c r="N47" s="71">
        <f t="shared" si="1"/>
        <v>5.34</v>
      </c>
      <c r="O47" s="72">
        <f>'April 2021'!T47</f>
        <v>46.550000000000004</v>
      </c>
      <c r="P47" s="71">
        <v>0</v>
      </c>
      <c r="Q47" s="71">
        <f>'April 2021'!Q47+'May 2021'!P47</f>
        <v>0</v>
      </c>
      <c r="R47" s="71">
        <v>0</v>
      </c>
      <c r="S47" s="71">
        <f>'April 2021'!S47+'May 2021'!R47</f>
        <v>0</v>
      </c>
      <c r="T47" s="72">
        <f t="shared" si="2"/>
        <v>46.550000000000004</v>
      </c>
      <c r="U47" s="72">
        <f t="shared" si="3"/>
        <v>12294.900000000003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'April 2021'!H48</f>
        <v>11095.082000000006</v>
      </c>
      <c r="D48" s="71">
        <v>0</v>
      </c>
      <c r="E48" s="71">
        <f>'April 2021'!E48+'May 2021'!D48</f>
        <v>9.1649999999999991</v>
      </c>
      <c r="F48" s="71">
        <v>0</v>
      </c>
      <c r="G48" s="71">
        <f>'April 2021'!G48+'May 2021'!F48</f>
        <v>0</v>
      </c>
      <c r="H48" s="71">
        <f t="shared" si="0"/>
        <v>11095.082000000006</v>
      </c>
      <c r="I48" s="71">
        <f>'April 2021'!N48</f>
        <v>6.2</v>
      </c>
      <c r="J48" s="71">
        <v>0</v>
      </c>
      <c r="K48" s="71">
        <f>'April 2021'!K48+'May 2021'!J48</f>
        <v>0</v>
      </c>
      <c r="L48" s="71">
        <v>0</v>
      </c>
      <c r="M48" s="71">
        <f>'April 2021'!M48+'May 2021'!L48</f>
        <v>0</v>
      </c>
      <c r="N48" s="71">
        <f t="shared" si="1"/>
        <v>6.2</v>
      </c>
      <c r="O48" s="72">
        <f>'April 2021'!T48</f>
        <v>0</v>
      </c>
      <c r="P48" s="71">
        <v>0</v>
      </c>
      <c r="Q48" s="71">
        <f>'April 2021'!Q48+'May 2021'!P48</f>
        <v>0</v>
      </c>
      <c r="R48" s="71">
        <v>0</v>
      </c>
      <c r="S48" s="71">
        <f>'April 2021'!S48+'May 2021'!R48</f>
        <v>0</v>
      </c>
      <c r="T48" s="72">
        <f t="shared" si="2"/>
        <v>0</v>
      </c>
      <c r="U48" s="72">
        <f t="shared" si="3"/>
        <v>11101.282000000007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44747.932000000015</v>
      </c>
      <c r="D49" s="77">
        <f t="shared" ref="D49:U49" si="14">SUM(D45:D48)</f>
        <v>14.69</v>
      </c>
      <c r="E49" s="77">
        <f t="shared" si="14"/>
        <v>41.504999999999995</v>
      </c>
      <c r="F49" s="77">
        <f t="shared" si="14"/>
        <v>0</v>
      </c>
      <c r="G49" s="77">
        <f t="shared" si="14"/>
        <v>0</v>
      </c>
      <c r="H49" s="77">
        <f t="shared" si="14"/>
        <v>44762.622000000018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77">
        <f t="shared" si="14"/>
        <v>44821.462000000014</v>
      </c>
      <c r="V49" s="109"/>
      <c r="W49" s="109"/>
      <c r="X49" s="109"/>
    </row>
    <row r="50" spans="1:24" s="78" customFormat="1" ht="42.75" customHeight="1">
      <c r="A50" s="75"/>
      <c r="B50" s="76" t="s">
        <v>59</v>
      </c>
      <c r="C50" s="77">
        <f>C49+C44</f>
        <v>93260.26400000001</v>
      </c>
      <c r="D50" s="77">
        <f t="shared" ref="D50:U50" si="15">D49+D44</f>
        <v>37.89</v>
      </c>
      <c r="E50" s="77">
        <f t="shared" si="15"/>
        <v>111.845</v>
      </c>
      <c r="F50" s="77">
        <f t="shared" si="15"/>
        <v>0</v>
      </c>
      <c r="G50" s="77">
        <f t="shared" si="15"/>
        <v>0</v>
      </c>
      <c r="H50" s="77">
        <f t="shared" si="15"/>
        <v>93298.15400000001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77">
        <f t="shared" si="15"/>
        <v>93356.994000000006</v>
      </c>
      <c r="V50" s="109"/>
      <c r="W50" s="109"/>
      <c r="X50" s="109"/>
    </row>
    <row r="51" spans="1:24" s="78" customFormat="1" ht="42.75" customHeight="1">
      <c r="A51" s="75"/>
      <c r="B51" s="76" t="s">
        <v>60</v>
      </c>
      <c r="C51" s="77">
        <f>C50+C39+C25</f>
        <v>171727.76</v>
      </c>
      <c r="D51" s="77">
        <f t="shared" ref="D51:U51" si="16">D50+D39+D25</f>
        <v>66.414999999999992</v>
      </c>
      <c r="E51" s="77">
        <f t="shared" si="16"/>
        <v>189.09700000000001</v>
      </c>
      <c r="F51" s="77">
        <f t="shared" si="16"/>
        <v>76.61</v>
      </c>
      <c r="G51" s="77">
        <f t="shared" si="16"/>
        <v>88.61</v>
      </c>
      <c r="H51" s="77">
        <f t="shared" si="16"/>
        <v>171717.565</v>
      </c>
      <c r="I51" s="77">
        <f t="shared" si="16"/>
        <v>1897.181</v>
      </c>
      <c r="J51" s="77">
        <f t="shared" si="16"/>
        <v>8.8350000000000009</v>
      </c>
      <c r="K51" s="77">
        <f t="shared" si="16"/>
        <v>17.548999999999999</v>
      </c>
      <c r="L51" s="77">
        <f t="shared" si="16"/>
        <v>0</v>
      </c>
      <c r="M51" s="77">
        <f t="shared" si="16"/>
        <v>0</v>
      </c>
      <c r="N51" s="77">
        <f t="shared" si="16"/>
        <v>1906.0160000000001</v>
      </c>
      <c r="O51" s="77">
        <f t="shared" si="16"/>
        <v>3529.8819999999996</v>
      </c>
      <c r="P51" s="77">
        <f t="shared" si="16"/>
        <v>78.260000000000005</v>
      </c>
      <c r="Q51" s="77">
        <f t="shared" si="16"/>
        <v>163.4</v>
      </c>
      <c r="R51" s="77">
        <f t="shared" si="16"/>
        <v>0</v>
      </c>
      <c r="S51" s="77">
        <f t="shared" si="16"/>
        <v>0</v>
      </c>
      <c r="T51" s="77">
        <f t="shared" si="16"/>
        <v>3608.1419999999998</v>
      </c>
      <c r="U51" s="77">
        <f t="shared" si="16"/>
        <v>177231.72299999997</v>
      </c>
      <c r="V51" s="109"/>
      <c r="W51" s="109"/>
      <c r="X51" s="109"/>
    </row>
    <row r="52" spans="1:24" s="84" customFormat="1" ht="42.75" hidden="1" customHeight="1">
      <c r="A52" s="80"/>
      <c r="B52" s="81"/>
      <c r="C52" s="82"/>
      <c r="D52" s="82"/>
      <c r="E52" s="71">
        <f>'April 2021'!E52+'May 2021'!D52</f>
        <v>0</v>
      </c>
      <c r="F52" s="82"/>
      <c r="G52" s="82"/>
      <c r="H52" s="82"/>
      <c r="I52" s="82"/>
      <c r="J52" s="82"/>
      <c r="K52" s="83"/>
      <c r="L52" s="82"/>
      <c r="M52" s="82"/>
      <c r="N52" s="82"/>
      <c r="O52" s="82"/>
      <c r="P52" s="82"/>
      <c r="Q52" s="71">
        <f>'April 2021'!Q52+'May 2021'!P52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'April 2021'!E53+'May 2021'!D53</f>
        <v>0</v>
      </c>
      <c r="F53" s="82"/>
      <c r="G53" s="82"/>
      <c r="H53" s="82"/>
      <c r="I53" s="85"/>
      <c r="J53" s="82"/>
      <c r="K53" s="83"/>
      <c r="L53" s="82"/>
      <c r="M53" s="85"/>
      <c r="N53" s="82"/>
      <c r="O53" s="82"/>
      <c r="P53" s="85"/>
      <c r="Q53" s="83"/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/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09">
        <f>D51+J51+P51-F51-L51-R51</f>
        <v>76.899999999999991</v>
      </c>
      <c r="I56" s="109"/>
      <c r="J56" s="109"/>
      <c r="K56" s="109"/>
      <c r="L56" s="109"/>
      <c r="M56" s="109"/>
      <c r="N56" s="109"/>
      <c r="O56" s="90"/>
      <c r="P56" s="109"/>
      <c r="Q56" s="109"/>
      <c r="R56" s="109"/>
      <c r="S56" s="109"/>
      <c r="T56" s="109"/>
      <c r="U56" s="110"/>
      <c r="V56" s="110"/>
      <c r="W56" s="110"/>
      <c r="X56" s="110"/>
    </row>
    <row r="57" spans="1:24" s="78" customFormat="1" ht="66" customHeight="1">
      <c r="A57" s="87"/>
      <c r="B57" s="88"/>
      <c r="C57" s="109"/>
      <c r="D57" s="184" t="s">
        <v>62</v>
      </c>
      <c r="E57" s="184"/>
      <c r="F57" s="184"/>
      <c r="G57" s="184"/>
      <c r="H57" s="109">
        <f>E51+K51+Q51-G51-M51-S51</f>
        <v>281.43600000000004</v>
      </c>
      <c r="I57" s="109"/>
      <c r="J57" s="109"/>
      <c r="K57" s="109"/>
      <c r="L57" s="109"/>
      <c r="M57" s="109"/>
      <c r="N57" s="109"/>
      <c r="O57" s="90"/>
      <c r="P57" s="109"/>
      <c r="Q57" s="109"/>
      <c r="R57" s="109"/>
      <c r="S57" s="109"/>
      <c r="T57" s="109"/>
      <c r="U57" s="110"/>
      <c r="V57" s="110"/>
      <c r="W57" s="110"/>
      <c r="X57" s="110"/>
    </row>
    <row r="58" spans="1:24" ht="54" customHeight="1">
      <c r="C58" s="89"/>
      <c r="D58" s="184" t="s">
        <v>63</v>
      </c>
      <c r="E58" s="184"/>
      <c r="F58" s="184"/>
      <c r="G58" s="184"/>
      <c r="H58" s="109">
        <f>H51+N51+T51</f>
        <v>177231.723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10"/>
      <c r="D59" s="110"/>
      <c r="E59" s="46"/>
      <c r="H59" s="92"/>
      <c r="J59" s="92"/>
      <c r="K59" s="92"/>
      <c r="L59" s="94" t="e">
        <f>#REF!+'May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#REF!+'May 2021'!H56</f>
        <v>#REF!</v>
      </c>
      <c r="J60" s="97">
        <f>'April 2021'!H58+'May 2021'!H56</f>
        <v>177231.72300000003</v>
      </c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2021'!H58+'May 2021'!H56</f>
        <v>176914.54300000001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9"/>
      <c r="J62" s="98"/>
      <c r="Q62" s="110"/>
      <c r="R62" s="110"/>
      <c r="S62" s="63"/>
      <c r="T62" s="110"/>
      <c r="U62" s="110"/>
      <c r="V62" s="86">
        <f>Q51+K51+E51-S51-M51-G51</f>
        <v>281.43600000000004</v>
      </c>
      <c r="W62" s="110"/>
      <c r="X62" s="110"/>
    </row>
    <row r="63" spans="1:24" s="78" customFormat="1" ht="61.5" customHeight="1">
      <c r="B63" s="88"/>
      <c r="G63" s="97">
        <f>'[1]May 2020'!H56+'May 2021'!H56</f>
        <v>174807.861</v>
      </c>
      <c r="J63" s="185" t="s">
        <v>67</v>
      </c>
      <c r="K63" s="185"/>
      <c r="L63" s="185"/>
      <c r="O63" s="110"/>
      <c r="S63" s="98"/>
      <c r="U63" s="110"/>
      <c r="V63" s="110"/>
      <c r="W63" s="110"/>
      <c r="X63" s="110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10"/>
      <c r="S64" s="98"/>
      <c r="U64" s="110"/>
      <c r="V64" s="110"/>
      <c r="W64" s="110"/>
      <c r="X64" s="110"/>
    </row>
    <row r="66" spans="2:24">
      <c r="H66" s="94" t="e">
        <f>#REF!+'May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view="pageBreakPreview" zoomScale="25" zoomScaleNormal="50" zoomScaleSheetLayoutView="25" workbookViewId="0">
      <pane ySplit="6" topLeftCell="A54" activePane="bottomLeft" state="frozen"/>
      <selection pane="bottomLeft" sqref="A1:XFD1048576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11" t="s">
        <v>13</v>
      </c>
      <c r="E6" s="111" t="s">
        <v>14</v>
      </c>
      <c r="F6" s="111" t="s">
        <v>13</v>
      </c>
      <c r="G6" s="111" t="s">
        <v>14</v>
      </c>
      <c r="H6" s="180"/>
      <c r="I6" s="180"/>
      <c r="J6" s="68" t="s">
        <v>13</v>
      </c>
      <c r="K6" s="111" t="s">
        <v>14</v>
      </c>
      <c r="L6" s="111" t="s">
        <v>13</v>
      </c>
      <c r="M6" s="111" t="s">
        <v>14</v>
      </c>
      <c r="N6" s="180"/>
      <c r="O6" s="180"/>
      <c r="P6" s="111" t="s">
        <v>13</v>
      </c>
      <c r="Q6" s="111" t="s">
        <v>14</v>
      </c>
      <c r="R6" s="111" t="s">
        <v>13</v>
      </c>
      <c r="S6" s="111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'May 2021'!H7</f>
        <v>2176.6200000000008</v>
      </c>
      <c r="D7" s="71">
        <v>0</v>
      </c>
      <c r="E7" s="71">
        <f>'May 2021'!E7+D7</f>
        <v>0</v>
      </c>
      <c r="F7" s="71">
        <v>0</v>
      </c>
      <c r="G7" s="71">
        <f>'May 2021'!G7+'June 2021'!F7</f>
        <v>0</v>
      </c>
      <c r="H7" s="71">
        <f>C7+(D7-F7)</f>
        <v>2176.6200000000008</v>
      </c>
      <c r="I7" s="71">
        <f>'May 2021'!N7</f>
        <v>297.59999999999991</v>
      </c>
      <c r="J7" s="71">
        <v>0</v>
      </c>
      <c r="K7" s="71">
        <f>'May 2021'!K7+'June 2021'!J7</f>
        <v>0.23</v>
      </c>
      <c r="L7" s="71">
        <v>0</v>
      </c>
      <c r="M7" s="71">
        <f>'May 2021'!M7+'June 2021'!L7</f>
        <v>0</v>
      </c>
      <c r="N7" s="71">
        <f>I7+J7-L7</f>
        <v>297.59999999999991</v>
      </c>
      <c r="O7" s="72">
        <f>'May 2021'!T7</f>
        <v>207.97000000000006</v>
      </c>
      <c r="P7" s="71">
        <v>0</v>
      </c>
      <c r="Q7" s="71">
        <f>'May 2021'!Q7+'June 2021'!P7</f>
        <v>0.06</v>
      </c>
      <c r="R7" s="71">
        <v>0</v>
      </c>
      <c r="S7" s="71">
        <f>'May 2021'!S7+'June 2021'!R7</f>
        <v>0</v>
      </c>
      <c r="T7" s="72">
        <f>O7+P7-R7</f>
        <v>207.97000000000006</v>
      </c>
      <c r="U7" s="72">
        <f>H7+N7+T7</f>
        <v>2682.190000000001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'May 2021'!H8</f>
        <v>10.324999999999999</v>
      </c>
      <c r="D8" s="71">
        <v>0</v>
      </c>
      <c r="E8" s="71">
        <f>'May 2021'!E8+D8</f>
        <v>0</v>
      </c>
      <c r="F8" s="71">
        <v>0</v>
      </c>
      <c r="G8" s="71">
        <f>'May 2021'!G8+'June 2021'!F8</f>
        <v>0</v>
      </c>
      <c r="H8" s="71">
        <f t="shared" ref="H8:H48" si="0">C8+(D8-F8)</f>
        <v>10.324999999999999</v>
      </c>
      <c r="I8" s="71">
        <f>'May 2021'!N8</f>
        <v>35.510000000000005</v>
      </c>
      <c r="J8" s="71">
        <v>0.47</v>
      </c>
      <c r="K8" s="71">
        <f>'May 2021'!K8+'June 2021'!J8</f>
        <v>4.7</v>
      </c>
      <c r="L8" s="71">
        <v>0</v>
      </c>
      <c r="M8" s="71">
        <f>'May 2021'!M8+'June 2021'!L8</f>
        <v>0</v>
      </c>
      <c r="N8" s="71">
        <f t="shared" ref="N8:N48" si="1">I8+J8-L8</f>
        <v>35.980000000000004</v>
      </c>
      <c r="O8" s="72">
        <f>'May 2021'!T8</f>
        <v>164.56</v>
      </c>
      <c r="P8" s="71">
        <v>0</v>
      </c>
      <c r="Q8" s="71">
        <f>'May 2021'!Q8+'June 2021'!P8</f>
        <v>0</v>
      </c>
      <c r="R8" s="71">
        <v>0</v>
      </c>
      <c r="S8" s="71">
        <f>'May 2021'!S8+'June 2021'!R8</f>
        <v>0</v>
      </c>
      <c r="T8" s="72">
        <f t="shared" ref="T8:T48" si="2">O8+P8-R8</f>
        <v>164.56</v>
      </c>
      <c r="U8" s="72">
        <f t="shared" ref="U8:U48" si="3">H8+N8+T8</f>
        <v>210.86500000000001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'May 2021'!H9</f>
        <v>1250.3299999999997</v>
      </c>
      <c r="D9" s="71">
        <v>0</v>
      </c>
      <c r="E9" s="71">
        <f>'May 2021'!E9+D9</f>
        <v>0</v>
      </c>
      <c r="F9" s="71">
        <v>0</v>
      </c>
      <c r="G9" s="71">
        <f>'May 2021'!G9+'June 2021'!F9</f>
        <v>0</v>
      </c>
      <c r="H9" s="71">
        <f t="shared" si="0"/>
        <v>1250.3299999999997</v>
      </c>
      <c r="I9" s="71">
        <f>'May 2021'!N9</f>
        <v>150.04600000000005</v>
      </c>
      <c r="J9" s="71">
        <v>0.4</v>
      </c>
      <c r="K9" s="71">
        <f>'May 2021'!K9+'June 2021'!J9</f>
        <v>1.4319999999999999</v>
      </c>
      <c r="L9" s="71">
        <v>0</v>
      </c>
      <c r="M9" s="71">
        <f>'May 2021'!M9+'June 2021'!L9</f>
        <v>0</v>
      </c>
      <c r="N9" s="71">
        <f t="shared" si="1"/>
        <v>150.44600000000005</v>
      </c>
      <c r="O9" s="72">
        <f>'May 2021'!T9</f>
        <v>141.44</v>
      </c>
      <c r="P9" s="71">
        <v>0</v>
      </c>
      <c r="Q9" s="71">
        <f>'May 2021'!Q9+'June 2021'!P9</f>
        <v>0</v>
      </c>
      <c r="R9" s="71">
        <v>0</v>
      </c>
      <c r="S9" s="71">
        <f>'May 2021'!S9+'June 2021'!R9</f>
        <v>0</v>
      </c>
      <c r="T9" s="72">
        <f t="shared" si="2"/>
        <v>141.44</v>
      </c>
      <c r="U9" s="72">
        <f t="shared" si="3"/>
        <v>1542.2159999999999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'May 2021'!H10</f>
        <v>183.93</v>
      </c>
      <c r="D10" s="71">
        <v>0</v>
      </c>
      <c r="E10" s="71">
        <f>'May 2021'!E10+D10</f>
        <v>0</v>
      </c>
      <c r="F10" s="71">
        <v>0</v>
      </c>
      <c r="G10" s="71">
        <f>'May 2021'!G10+'June 2021'!F10</f>
        <v>0</v>
      </c>
      <c r="H10" s="71">
        <f t="shared" si="0"/>
        <v>183.93</v>
      </c>
      <c r="I10" s="71">
        <f>'May 2021'!N10</f>
        <v>164.01500000000004</v>
      </c>
      <c r="J10" s="71">
        <v>0</v>
      </c>
      <c r="K10" s="71">
        <f>'May 2021'!K10+'June 2021'!J10</f>
        <v>2.2400000000000002</v>
      </c>
      <c r="L10" s="71">
        <v>0</v>
      </c>
      <c r="M10" s="71">
        <f>'May 2021'!M10+'June 2021'!L10</f>
        <v>0</v>
      </c>
      <c r="N10" s="71">
        <f t="shared" si="1"/>
        <v>164.01500000000004</v>
      </c>
      <c r="O10" s="72">
        <f>'May 2021'!T10</f>
        <v>409.47999999999996</v>
      </c>
      <c r="P10" s="71">
        <v>0</v>
      </c>
      <c r="Q10" s="71">
        <f>'May 2021'!Q10+'June 2021'!P10</f>
        <v>0</v>
      </c>
      <c r="R10" s="71">
        <v>0</v>
      </c>
      <c r="S10" s="71">
        <f>'May 2021'!S10+'June 2021'!R10</f>
        <v>0</v>
      </c>
      <c r="T10" s="72">
        <f t="shared" si="2"/>
        <v>409.47999999999996</v>
      </c>
      <c r="U10" s="72">
        <f t="shared" si="3"/>
        <v>757.42499999999995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3621.2050000000004</v>
      </c>
      <c r="D11" s="77">
        <f t="shared" ref="D11:U11" si="4">SUM(D7:D10)</f>
        <v>0</v>
      </c>
      <c r="E11" s="77">
        <f t="shared" si="4"/>
        <v>0</v>
      </c>
      <c r="F11" s="77">
        <f t="shared" si="4"/>
        <v>0</v>
      </c>
      <c r="G11" s="77">
        <f t="shared" si="4"/>
        <v>0</v>
      </c>
      <c r="H11" s="77">
        <f t="shared" si="4"/>
        <v>3621.2050000000004</v>
      </c>
      <c r="I11" s="77">
        <f t="shared" si="4"/>
        <v>647.17100000000005</v>
      </c>
      <c r="J11" s="77">
        <f t="shared" si="4"/>
        <v>0.87</v>
      </c>
      <c r="K11" s="77">
        <f t="shared" si="4"/>
        <v>8.6020000000000003</v>
      </c>
      <c r="L11" s="77">
        <f t="shared" si="4"/>
        <v>0</v>
      </c>
      <c r="M11" s="77">
        <f t="shared" si="4"/>
        <v>0</v>
      </c>
      <c r="N11" s="77">
        <f t="shared" si="4"/>
        <v>648.04099999999994</v>
      </c>
      <c r="O11" s="77">
        <f t="shared" si="4"/>
        <v>923.45</v>
      </c>
      <c r="P11" s="77">
        <f t="shared" si="4"/>
        <v>0</v>
      </c>
      <c r="Q11" s="77">
        <f t="shared" si="4"/>
        <v>0.06</v>
      </c>
      <c r="R11" s="77">
        <f t="shared" si="4"/>
        <v>0</v>
      </c>
      <c r="S11" s="77">
        <f t="shared" si="4"/>
        <v>0</v>
      </c>
      <c r="T11" s="77">
        <f t="shared" si="4"/>
        <v>923.45</v>
      </c>
      <c r="U11" s="77">
        <f t="shared" si="4"/>
        <v>5192.6960000000008</v>
      </c>
      <c r="V11" s="112"/>
      <c r="W11" s="112"/>
      <c r="X11" s="112"/>
    </row>
    <row r="12" spans="1:184" ht="42.75" customHeight="1">
      <c r="A12" s="69">
        <v>5</v>
      </c>
      <c r="B12" s="70" t="s">
        <v>20</v>
      </c>
      <c r="C12" s="71">
        <f>'May 2021'!H12</f>
        <v>1909.589999999999</v>
      </c>
      <c r="D12" s="71">
        <v>0</v>
      </c>
      <c r="E12" s="71">
        <f>'May 2021'!E12+D12</f>
        <v>0</v>
      </c>
      <c r="F12" s="71">
        <v>0</v>
      </c>
      <c r="G12" s="71">
        <f>'May 2021'!G12+'June 2021'!F12</f>
        <v>64.61</v>
      </c>
      <c r="H12" s="71">
        <f t="shared" si="0"/>
        <v>1909.589999999999</v>
      </c>
      <c r="I12" s="71">
        <f>'May 2021'!N12</f>
        <v>122.61299999999999</v>
      </c>
      <c r="J12" s="101">
        <v>0.27</v>
      </c>
      <c r="K12" s="71">
        <f>'May 2021'!K12+'June 2021'!J12</f>
        <v>0.59000000000000008</v>
      </c>
      <c r="L12" s="71">
        <v>0</v>
      </c>
      <c r="M12" s="71">
        <f>'May 2021'!M12+'June 2021'!L12</f>
        <v>0</v>
      </c>
      <c r="N12" s="71">
        <f t="shared" si="1"/>
        <v>122.88299999999998</v>
      </c>
      <c r="O12" s="72">
        <f>'May 2021'!T12</f>
        <v>326.75</v>
      </c>
      <c r="P12" s="71">
        <v>0</v>
      </c>
      <c r="Q12" s="71">
        <f>'May 2021'!Q12+'June 2021'!P12</f>
        <v>78.11</v>
      </c>
      <c r="R12" s="71">
        <v>0</v>
      </c>
      <c r="S12" s="71">
        <f>'May 2021'!S12+'June 2021'!R12</f>
        <v>0</v>
      </c>
      <c r="T12" s="72">
        <f t="shared" si="2"/>
        <v>326.75</v>
      </c>
      <c r="U12" s="72">
        <f t="shared" si="3"/>
        <v>2359.222999999999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'May 2021'!H13</f>
        <v>1014.7699999999998</v>
      </c>
      <c r="D13" s="71">
        <v>0</v>
      </c>
      <c r="E13" s="71">
        <f>'May 2021'!E13+D13</f>
        <v>0</v>
      </c>
      <c r="F13" s="71">
        <v>0</v>
      </c>
      <c r="G13" s="71">
        <f>'May 2021'!G13+'June 2021'!F13</f>
        <v>0</v>
      </c>
      <c r="H13" s="71">
        <f t="shared" si="0"/>
        <v>1014.7699999999998</v>
      </c>
      <c r="I13" s="71">
        <f>'May 2021'!N13</f>
        <v>142.36400000000003</v>
      </c>
      <c r="J13" s="101">
        <v>0.1</v>
      </c>
      <c r="K13" s="71">
        <f>'May 2021'!K13+'June 2021'!J13</f>
        <v>1.53</v>
      </c>
      <c r="L13" s="71">
        <v>0</v>
      </c>
      <c r="M13" s="71">
        <f>'May 2021'!M13+'June 2021'!L13</f>
        <v>0</v>
      </c>
      <c r="N13" s="71">
        <f t="shared" si="1"/>
        <v>142.46400000000003</v>
      </c>
      <c r="O13" s="72">
        <f>'May 2021'!T13</f>
        <v>85.32</v>
      </c>
      <c r="P13" s="71">
        <v>0</v>
      </c>
      <c r="Q13" s="71">
        <f>'May 2021'!Q13+'June 2021'!P13</f>
        <v>0</v>
      </c>
      <c r="R13" s="71">
        <v>0</v>
      </c>
      <c r="S13" s="71">
        <f>'May 2021'!S13+'June 2021'!R13</f>
        <v>0</v>
      </c>
      <c r="T13" s="72">
        <f t="shared" si="2"/>
        <v>85.32</v>
      </c>
      <c r="U13" s="72">
        <f t="shared" si="3"/>
        <v>1242.5539999999996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'May 2021'!H14</f>
        <v>2182.1799999999994</v>
      </c>
      <c r="D14" s="71">
        <v>0.15</v>
      </c>
      <c r="E14" s="71">
        <f>'May 2021'!E14+D14</f>
        <v>0.15</v>
      </c>
      <c r="F14" s="71">
        <v>0</v>
      </c>
      <c r="G14" s="71">
        <f>'May 2021'!G14+'June 2021'!F14</f>
        <v>0</v>
      </c>
      <c r="H14" s="71">
        <f t="shared" si="0"/>
        <v>2182.3299999999995</v>
      </c>
      <c r="I14" s="71">
        <f>'May 2021'!N14</f>
        <v>194.31399999999996</v>
      </c>
      <c r="J14" s="102">
        <v>2.06</v>
      </c>
      <c r="K14" s="71">
        <f>'May 2021'!K14+'June 2021'!J14</f>
        <v>4.3970000000000002</v>
      </c>
      <c r="L14" s="71">
        <v>0</v>
      </c>
      <c r="M14" s="71">
        <f>'May 2021'!M14+'June 2021'!L14</f>
        <v>0</v>
      </c>
      <c r="N14" s="71">
        <f t="shared" si="1"/>
        <v>196.37399999999997</v>
      </c>
      <c r="O14" s="72">
        <f>'May 2021'!T14</f>
        <v>318.15999999999997</v>
      </c>
      <c r="P14" s="71">
        <v>0</v>
      </c>
      <c r="Q14" s="71">
        <f>'May 2021'!Q14+'June 2021'!P14</f>
        <v>0</v>
      </c>
      <c r="R14" s="71">
        <v>0</v>
      </c>
      <c r="S14" s="71">
        <f>'May 2021'!S14+'June 2021'!R14</f>
        <v>0</v>
      </c>
      <c r="T14" s="72">
        <f t="shared" si="2"/>
        <v>318.15999999999997</v>
      </c>
      <c r="U14" s="72">
        <f t="shared" si="3"/>
        <v>2696.8639999999991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5106.5399999999981</v>
      </c>
      <c r="D15" s="77">
        <f t="shared" ref="D15:U15" si="5">SUM(D12:D14)</f>
        <v>0.15</v>
      </c>
      <c r="E15" s="77">
        <f t="shared" si="5"/>
        <v>0.15</v>
      </c>
      <c r="F15" s="77">
        <f t="shared" si="5"/>
        <v>0</v>
      </c>
      <c r="G15" s="77">
        <f t="shared" si="5"/>
        <v>64.61</v>
      </c>
      <c r="H15" s="77">
        <f t="shared" si="5"/>
        <v>5106.6899999999987</v>
      </c>
      <c r="I15" s="77">
        <f t="shared" si="5"/>
        <v>459.291</v>
      </c>
      <c r="J15" s="77">
        <f t="shared" si="5"/>
        <v>2.4300000000000002</v>
      </c>
      <c r="K15" s="77">
        <f t="shared" si="5"/>
        <v>6.5170000000000003</v>
      </c>
      <c r="L15" s="77">
        <f t="shared" si="5"/>
        <v>0</v>
      </c>
      <c r="M15" s="77">
        <f t="shared" si="5"/>
        <v>0</v>
      </c>
      <c r="N15" s="77">
        <f t="shared" si="5"/>
        <v>461.72099999999995</v>
      </c>
      <c r="O15" s="77">
        <f t="shared" si="5"/>
        <v>730.23</v>
      </c>
      <c r="P15" s="77">
        <f t="shared" si="5"/>
        <v>0</v>
      </c>
      <c r="Q15" s="77">
        <f t="shared" si="5"/>
        <v>78.11</v>
      </c>
      <c r="R15" s="77">
        <f t="shared" si="5"/>
        <v>0</v>
      </c>
      <c r="S15" s="77">
        <f t="shared" si="5"/>
        <v>0</v>
      </c>
      <c r="T15" s="77">
        <f t="shared" si="5"/>
        <v>730.23</v>
      </c>
      <c r="U15" s="77">
        <f t="shared" si="5"/>
        <v>6298.6409999999978</v>
      </c>
      <c r="V15" s="112"/>
      <c r="W15" s="112"/>
      <c r="X15" s="112"/>
    </row>
    <row r="16" spans="1:184" ht="42.75" customHeight="1">
      <c r="A16" s="69">
        <v>8</v>
      </c>
      <c r="B16" s="70" t="s">
        <v>25</v>
      </c>
      <c r="C16" s="71">
        <f>'May 2021'!H16</f>
        <v>1895.8719999999994</v>
      </c>
      <c r="D16" s="71">
        <v>0.39</v>
      </c>
      <c r="E16" s="71">
        <f>'May 2021'!E16+D16</f>
        <v>2.266</v>
      </c>
      <c r="F16" s="71">
        <v>0.19</v>
      </c>
      <c r="G16" s="71">
        <f>'May 2021'!G16+'June 2021'!F16</f>
        <v>24.19</v>
      </c>
      <c r="H16" s="71">
        <f t="shared" si="0"/>
        <v>1896.0719999999994</v>
      </c>
      <c r="I16" s="71">
        <f>'May 2021'!N16</f>
        <v>65.735000000000028</v>
      </c>
      <c r="J16" s="71">
        <v>0.03</v>
      </c>
      <c r="K16" s="71">
        <f>'May 2021'!K16+'June 2021'!J16</f>
        <v>0.28600000000000003</v>
      </c>
      <c r="L16" s="71">
        <v>0</v>
      </c>
      <c r="M16" s="71">
        <f>'May 2021'!M16+'June 2021'!L16</f>
        <v>0</v>
      </c>
      <c r="N16" s="71">
        <f t="shared" si="1"/>
        <v>65.765000000000029</v>
      </c>
      <c r="O16" s="72">
        <f>'May 2021'!T16</f>
        <v>77.149000000000001</v>
      </c>
      <c r="P16" s="71">
        <v>0.74</v>
      </c>
      <c r="Q16" s="71">
        <f>'May 2021'!Q16+'June 2021'!P16</f>
        <v>1.1800000000000002</v>
      </c>
      <c r="R16" s="71">
        <v>0</v>
      </c>
      <c r="S16" s="71">
        <f>'May 2021'!S16+'June 2021'!R16</f>
        <v>0</v>
      </c>
      <c r="T16" s="72">
        <f t="shared" si="2"/>
        <v>77.888999999999996</v>
      </c>
      <c r="U16" s="72">
        <f t="shared" si="3"/>
        <v>2039.7259999999994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'May 2021'!H17</f>
        <v>734.11399999999981</v>
      </c>
      <c r="D17" s="71">
        <v>0</v>
      </c>
      <c r="E17" s="71">
        <f>'May 2021'!E17+D17</f>
        <v>0</v>
      </c>
      <c r="F17" s="71">
        <v>77.06</v>
      </c>
      <c r="G17" s="71">
        <f>'May 2021'!G17+'June 2021'!F17</f>
        <v>77.06</v>
      </c>
      <c r="H17" s="71">
        <f t="shared" si="0"/>
        <v>657.05399999999986</v>
      </c>
      <c r="I17" s="71">
        <f>'May 2021'!N17</f>
        <v>22.416999999999994</v>
      </c>
      <c r="J17" s="71">
        <v>1.03</v>
      </c>
      <c r="K17" s="71">
        <f>'May 2021'!K17+'June 2021'!J17</f>
        <v>1.1000000000000001</v>
      </c>
      <c r="L17" s="71">
        <v>4.09</v>
      </c>
      <c r="M17" s="71">
        <f>'May 2021'!M17+'June 2021'!L17</f>
        <v>4.09</v>
      </c>
      <c r="N17" s="71">
        <f t="shared" si="1"/>
        <v>19.356999999999996</v>
      </c>
      <c r="O17" s="72">
        <f>'May 2021'!T17</f>
        <v>358.13099999999997</v>
      </c>
      <c r="P17" s="71">
        <v>49.84</v>
      </c>
      <c r="Q17" s="71">
        <f>'May 2021'!Q17+'June 2021'!P17</f>
        <v>49.940000000000005</v>
      </c>
      <c r="R17" s="71">
        <v>0</v>
      </c>
      <c r="S17" s="71">
        <f>'May 2021'!S17+'June 2021'!R17</f>
        <v>0</v>
      </c>
      <c r="T17" s="72">
        <f t="shared" si="2"/>
        <v>407.971</v>
      </c>
      <c r="U17" s="72">
        <f t="shared" si="3"/>
        <v>1084.3819999999998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'May 2021'!H18</f>
        <v>827.89499999999953</v>
      </c>
      <c r="D18" s="71">
        <v>0.06</v>
      </c>
      <c r="E18" s="71">
        <f>'May 2021'!E18+D18</f>
        <v>0.75</v>
      </c>
      <c r="F18" s="71">
        <v>0</v>
      </c>
      <c r="G18" s="71">
        <f>'May 2021'!G18+'June 2021'!F18</f>
        <v>0</v>
      </c>
      <c r="H18" s="71">
        <f t="shared" si="0"/>
        <v>827.95499999999947</v>
      </c>
      <c r="I18" s="71">
        <f>'May 2021'!N18</f>
        <v>36.084999999999987</v>
      </c>
      <c r="J18" s="71">
        <v>0.03</v>
      </c>
      <c r="K18" s="71">
        <f>'May 2021'!K18+'June 2021'!J18</f>
        <v>0.08</v>
      </c>
      <c r="L18" s="71">
        <v>0</v>
      </c>
      <c r="M18" s="71">
        <f>'May 2021'!M18+'June 2021'!L18</f>
        <v>0</v>
      </c>
      <c r="N18" s="71">
        <f t="shared" si="1"/>
        <v>36.114999999999988</v>
      </c>
      <c r="O18" s="72">
        <f>'May 2021'!T18</f>
        <v>60.458000000000006</v>
      </c>
      <c r="P18" s="71">
        <v>1.6</v>
      </c>
      <c r="Q18" s="71">
        <f>'May 2021'!Q18+'June 2021'!P18</f>
        <v>1.6</v>
      </c>
      <c r="R18" s="71">
        <v>0</v>
      </c>
      <c r="S18" s="71">
        <f>'May 2021'!S18+'June 2021'!R18</f>
        <v>0</v>
      </c>
      <c r="T18" s="72">
        <f t="shared" si="2"/>
        <v>62.058000000000007</v>
      </c>
      <c r="U18" s="72">
        <f t="shared" si="3"/>
        <v>926.12799999999947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3457.8809999999985</v>
      </c>
      <c r="D19" s="77">
        <f t="shared" ref="D19:U19" si="6">SUM(D16:D18)</f>
        <v>0.45</v>
      </c>
      <c r="E19" s="77">
        <f t="shared" si="6"/>
        <v>3.016</v>
      </c>
      <c r="F19" s="77">
        <f t="shared" si="6"/>
        <v>77.25</v>
      </c>
      <c r="G19" s="77">
        <f t="shared" si="6"/>
        <v>101.25</v>
      </c>
      <c r="H19" s="77">
        <f t="shared" si="6"/>
        <v>3381.0809999999988</v>
      </c>
      <c r="I19" s="77">
        <f t="shared" si="6"/>
        <v>124.23699999999999</v>
      </c>
      <c r="J19" s="77">
        <f t="shared" si="6"/>
        <v>1.0900000000000001</v>
      </c>
      <c r="K19" s="77">
        <f t="shared" si="6"/>
        <v>1.4660000000000002</v>
      </c>
      <c r="L19" s="77">
        <f t="shared" si="6"/>
        <v>4.09</v>
      </c>
      <c r="M19" s="77">
        <f t="shared" si="6"/>
        <v>4.09</v>
      </c>
      <c r="N19" s="77">
        <f t="shared" si="6"/>
        <v>121.23700000000002</v>
      </c>
      <c r="O19" s="77">
        <f t="shared" si="6"/>
        <v>495.738</v>
      </c>
      <c r="P19" s="77">
        <f t="shared" si="6"/>
        <v>52.180000000000007</v>
      </c>
      <c r="Q19" s="77">
        <f t="shared" si="6"/>
        <v>52.720000000000006</v>
      </c>
      <c r="R19" s="77">
        <f t="shared" si="6"/>
        <v>0</v>
      </c>
      <c r="S19" s="77">
        <f t="shared" si="6"/>
        <v>0</v>
      </c>
      <c r="T19" s="77">
        <f t="shared" si="6"/>
        <v>547.91800000000001</v>
      </c>
      <c r="U19" s="77">
        <f t="shared" si="6"/>
        <v>4050.235999999999</v>
      </c>
      <c r="V19" s="112"/>
      <c r="W19" s="112"/>
      <c r="X19" s="112"/>
    </row>
    <row r="20" spans="1:24" ht="42.75" customHeight="1">
      <c r="A20" s="69">
        <v>11</v>
      </c>
      <c r="B20" s="70" t="s">
        <v>29</v>
      </c>
      <c r="C20" s="71">
        <f>'May 2021'!H20</f>
        <v>1409.1349999999995</v>
      </c>
      <c r="D20" s="71">
        <v>1.02</v>
      </c>
      <c r="E20" s="71">
        <f>'May 2021'!E20+D20</f>
        <v>1.5150000000000001</v>
      </c>
      <c r="F20" s="71">
        <v>56</v>
      </c>
      <c r="G20" s="71">
        <f>'May 2021'!G20+'June 2021'!F20</f>
        <v>56</v>
      </c>
      <c r="H20" s="71">
        <f t="shared" si="0"/>
        <v>1354.1549999999995</v>
      </c>
      <c r="I20" s="71">
        <f>'May 2021'!N20</f>
        <v>144.94499999999999</v>
      </c>
      <c r="J20" s="71">
        <v>0.23</v>
      </c>
      <c r="K20" s="71">
        <f>'May 2021'!K20+'June 2021'!J20</f>
        <v>0.48</v>
      </c>
      <c r="L20" s="71">
        <v>0</v>
      </c>
      <c r="M20" s="71">
        <f>'May 2021'!M20+'June 2021'!L20</f>
        <v>0</v>
      </c>
      <c r="N20" s="71">
        <f t="shared" si="1"/>
        <v>145.17499999999998</v>
      </c>
      <c r="O20" s="72">
        <f>'May 2021'!T20</f>
        <v>284.72399999999993</v>
      </c>
      <c r="P20" s="71">
        <v>56.07</v>
      </c>
      <c r="Q20" s="71">
        <f>'May 2021'!Q20+'June 2021'!P20</f>
        <v>56.07</v>
      </c>
      <c r="R20" s="71">
        <v>0</v>
      </c>
      <c r="S20" s="71">
        <f>'May 2021'!S20+'June 2021'!R20</f>
        <v>0</v>
      </c>
      <c r="T20" s="72">
        <f t="shared" si="2"/>
        <v>340.79399999999993</v>
      </c>
      <c r="U20" s="72">
        <f t="shared" si="3"/>
        <v>1840.1239999999993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'May 2021'!H21</f>
        <v>898.61999999999989</v>
      </c>
      <c r="D21" s="71">
        <v>0</v>
      </c>
      <c r="E21" s="71">
        <f>'May 2021'!E21+D21</f>
        <v>0</v>
      </c>
      <c r="F21" s="71">
        <v>24.3</v>
      </c>
      <c r="G21" s="71">
        <f>'May 2021'!G21+'June 2021'!F21</f>
        <v>24.3</v>
      </c>
      <c r="H21" s="71">
        <f t="shared" si="0"/>
        <v>874.31999999999994</v>
      </c>
      <c r="I21" s="71">
        <f>'May 2021'!N21</f>
        <v>46.483000000000004</v>
      </c>
      <c r="J21" s="71">
        <v>0</v>
      </c>
      <c r="K21" s="71">
        <f>'May 2021'!K21+'June 2021'!J21</f>
        <v>0.12</v>
      </c>
      <c r="L21" s="71">
        <v>0</v>
      </c>
      <c r="M21" s="71">
        <f>'May 2021'!M21+'June 2021'!L21</f>
        <v>0</v>
      </c>
      <c r="N21" s="71">
        <f t="shared" si="1"/>
        <v>46.483000000000004</v>
      </c>
      <c r="O21" s="72">
        <f>'May 2021'!T21</f>
        <v>151.93</v>
      </c>
      <c r="P21" s="71">
        <v>24.3</v>
      </c>
      <c r="Q21" s="71">
        <f>'May 2021'!Q21+'June 2021'!P21</f>
        <v>24.3</v>
      </c>
      <c r="R21" s="71">
        <v>0</v>
      </c>
      <c r="S21" s="71">
        <f>'May 2021'!S21+'June 2021'!R21</f>
        <v>0</v>
      </c>
      <c r="T21" s="72">
        <f t="shared" si="2"/>
        <v>176.23000000000002</v>
      </c>
      <c r="U21" s="72">
        <f t="shared" si="3"/>
        <v>1097.0329999999999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'May 2021'!H22</f>
        <v>599.55999999999983</v>
      </c>
      <c r="D22" s="71">
        <v>0</v>
      </c>
      <c r="E22" s="71">
        <f>'May 2021'!E22+D22</f>
        <v>0</v>
      </c>
      <c r="F22" s="71">
        <v>269.70999999999998</v>
      </c>
      <c r="G22" s="71">
        <f>'May 2021'!G22+'June 2021'!F22</f>
        <v>269.70999999999998</v>
      </c>
      <c r="H22" s="71">
        <f t="shared" si="0"/>
        <v>329.84999999999985</v>
      </c>
      <c r="I22" s="71">
        <f>'May 2021'!N22</f>
        <v>28.630000000000006</v>
      </c>
      <c r="J22" s="71">
        <v>7.0000000000000007E-2</v>
      </c>
      <c r="K22" s="71">
        <f>'May 2021'!K22+'June 2021'!J22</f>
        <v>1.58</v>
      </c>
      <c r="L22" s="71">
        <v>12.74</v>
      </c>
      <c r="M22" s="71">
        <f>'May 2021'!M22+'June 2021'!L22</f>
        <v>12.74</v>
      </c>
      <c r="N22" s="71">
        <f t="shared" si="1"/>
        <v>15.960000000000006</v>
      </c>
      <c r="O22" s="72">
        <f>'May 2021'!T22</f>
        <v>291.01</v>
      </c>
      <c r="P22" s="71">
        <v>300.51</v>
      </c>
      <c r="Q22" s="71">
        <f>'May 2021'!Q22+'June 2021'!P22</f>
        <v>300.51</v>
      </c>
      <c r="R22" s="71">
        <v>5.72</v>
      </c>
      <c r="S22" s="71">
        <f>'May 2021'!S22+'June 2021'!R22</f>
        <v>5.72</v>
      </c>
      <c r="T22" s="72">
        <f t="shared" si="2"/>
        <v>585.79999999999995</v>
      </c>
      <c r="U22" s="72">
        <f t="shared" si="3"/>
        <v>931.60999999999979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'May 2021'!H23</f>
        <v>1161.5720000000001</v>
      </c>
      <c r="D23" s="71">
        <v>2.25</v>
      </c>
      <c r="E23" s="71">
        <f>'May 2021'!E23+D23</f>
        <v>6.7360000000000007</v>
      </c>
      <c r="F23" s="71">
        <v>0</v>
      </c>
      <c r="G23" s="71">
        <f>'May 2021'!G23+'June 2021'!F23</f>
        <v>0</v>
      </c>
      <c r="H23" s="71">
        <f t="shared" si="0"/>
        <v>1163.8220000000001</v>
      </c>
      <c r="I23" s="71">
        <f>'May 2021'!N23</f>
        <v>10.293999999999997</v>
      </c>
      <c r="J23" s="71">
        <v>0.3</v>
      </c>
      <c r="K23" s="71">
        <f>'May 2021'!K23+'June 2021'!J23</f>
        <v>0.42399999999999999</v>
      </c>
      <c r="L23" s="71">
        <v>0</v>
      </c>
      <c r="M23" s="71">
        <f>'May 2021'!M23+'June 2021'!L23</f>
        <v>0</v>
      </c>
      <c r="N23" s="71">
        <f t="shared" si="1"/>
        <v>10.593999999999998</v>
      </c>
      <c r="O23" s="72">
        <f>'May 2021'!T23</f>
        <v>145.57</v>
      </c>
      <c r="P23" s="71">
        <v>0</v>
      </c>
      <c r="Q23" s="71">
        <f>'May 2021'!Q23+'June 2021'!P23</f>
        <v>0</v>
      </c>
      <c r="R23" s="71">
        <v>0</v>
      </c>
      <c r="S23" s="71">
        <f>'May 2021'!S23+'June 2021'!R23</f>
        <v>0</v>
      </c>
      <c r="T23" s="72">
        <f t="shared" si="2"/>
        <v>145.57</v>
      </c>
      <c r="U23" s="72">
        <f t="shared" si="3"/>
        <v>1319.9860000000001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4068.8869999999993</v>
      </c>
      <c r="D24" s="77">
        <f t="shared" ref="D24:U24" si="7">SUM(D20:D23)</f>
        <v>3.27</v>
      </c>
      <c r="E24" s="77">
        <f t="shared" si="7"/>
        <v>8.2510000000000012</v>
      </c>
      <c r="F24" s="77">
        <f t="shared" si="7"/>
        <v>350.01</v>
      </c>
      <c r="G24" s="77">
        <f t="shared" si="7"/>
        <v>350.01</v>
      </c>
      <c r="H24" s="77">
        <f t="shared" si="7"/>
        <v>3722.1469999999995</v>
      </c>
      <c r="I24" s="77">
        <f t="shared" si="7"/>
        <v>230.35199999999998</v>
      </c>
      <c r="J24" s="77">
        <f t="shared" si="7"/>
        <v>0.60000000000000009</v>
      </c>
      <c r="K24" s="77">
        <f t="shared" si="7"/>
        <v>2.6040000000000001</v>
      </c>
      <c r="L24" s="77">
        <f t="shared" si="7"/>
        <v>12.74</v>
      </c>
      <c r="M24" s="77">
        <f t="shared" si="7"/>
        <v>12.74</v>
      </c>
      <c r="N24" s="77">
        <f t="shared" si="7"/>
        <v>218.21199999999999</v>
      </c>
      <c r="O24" s="77">
        <f t="shared" si="7"/>
        <v>873.23399999999992</v>
      </c>
      <c r="P24" s="77">
        <f t="shared" si="7"/>
        <v>380.88</v>
      </c>
      <c r="Q24" s="77">
        <f t="shared" si="7"/>
        <v>380.88</v>
      </c>
      <c r="R24" s="77">
        <f t="shared" si="7"/>
        <v>5.72</v>
      </c>
      <c r="S24" s="77">
        <f t="shared" si="7"/>
        <v>5.72</v>
      </c>
      <c r="T24" s="77">
        <f t="shared" si="7"/>
        <v>1248.3939999999998</v>
      </c>
      <c r="U24" s="77">
        <f t="shared" si="7"/>
        <v>5188.7529999999988</v>
      </c>
      <c r="V24" s="112"/>
      <c r="W24" s="112"/>
      <c r="X24" s="112"/>
    </row>
    <row r="25" spans="1:24" s="78" customFormat="1" ht="42.75" customHeight="1">
      <c r="A25" s="75"/>
      <c r="B25" s="76" t="s">
        <v>34</v>
      </c>
      <c r="C25" s="77">
        <f>C24+C19+C15+C11</f>
        <v>16254.512999999997</v>
      </c>
      <c r="D25" s="77">
        <f t="shared" ref="D25:U25" si="8">D24+D19+D15+D11</f>
        <v>3.87</v>
      </c>
      <c r="E25" s="77">
        <f t="shared" si="8"/>
        <v>11.417000000000002</v>
      </c>
      <c r="F25" s="77">
        <f t="shared" si="8"/>
        <v>427.26</v>
      </c>
      <c r="G25" s="77">
        <f t="shared" si="8"/>
        <v>515.87</v>
      </c>
      <c r="H25" s="77">
        <f t="shared" si="8"/>
        <v>15831.122999999998</v>
      </c>
      <c r="I25" s="77">
        <f t="shared" si="8"/>
        <v>1461.0509999999999</v>
      </c>
      <c r="J25" s="77">
        <f t="shared" si="8"/>
        <v>4.99</v>
      </c>
      <c r="K25" s="77">
        <f t="shared" si="8"/>
        <v>19.189</v>
      </c>
      <c r="L25" s="77">
        <f t="shared" si="8"/>
        <v>16.829999999999998</v>
      </c>
      <c r="M25" s="77">
        <f t="shared" si="8"/>
        <v>16.829999999999998</v>
      </c>
      <c r="N25" s="77">
        <f t="shared" si="8"/>
        <v>1449.2109999999998</v>
      </c>
      <c r="O25" s="77">
        <f t="shared" si="8"/>
        <v>3022.652</v>
      </c>
      <c r="P25" s="77">
        <f t="shared" si="8"/>
        <v>433.06</v>
      </c>
      <c r="Q25" s="77">
        <f t="shared" si="8"/>
        <v>511.77000000000004</v>
      </c>
      <c r="R25" s="77">
        <f t="shared" si="8"/>
        <v>5.72</v>
      </c>
      <c r="S25" s="77">
        <f t="shared" si="8"/>
        <v>5.72</v>
      </c>
      <c r="T25" s="77">
        <f t="shared" si="8"/>
        <v>3449.9920000000002</v>
      </c>
      <c r="U25" s="77">
        <f t="shared" si="8"/>
        <v>20730.325999999997</v>
      </c>
      <c r="V25" s="112"/>
      <c r="W25" s="112"/>
      <c r="X25" s="112"/>
    </row>
    <row r="26" spans="1:24" ht="42.75" customHeight="1">
      <c r="A26" s="69">
        <v>15</v>
      </c>
      <c r="B26" s="70" t="s">
        <v>35</v>
      </c>
      <c r="C26" s="71">
        <f>'May 2021'!H26</f>
        <v>11579.611999999999</v>
      </c>
      <c r="D26" s="71">
        <v>10.82</v>
      </c>
      <c r="E26" s="71">
        <f>'May 2021'!E26+D26</f>
        <v>17.844999999999999</v>
      </c>
      <c r="F26" s="71">
        <v>0</v>
      </c>
      <c r="G26" s="71">
        <f>'May 2021'!G26+'June 2021'!F26</f>
        <v>0</v>
      </c>
      <c r="H26" s="71">
        <f t="shared" si="0"/>
        <v>11590.431999999999</v>
      </c>
      <c r="I26" s="71">
        <f>'May 2021'!N26</f>
        <v>0</v>
      </c>
      <c r="J26" s="71">
        <v>0</v>
      </c>
      <c r="K26" s="71">
        <f>'May 2021'!K26+'June 2021'!J26</f>
        <v>0</v>
      </c>
      <c r="L26" s="71">
        <v>0</v>
      </c>
      <c r="M26" s="71">
        <f>'May 2021'!M26+'June 2021'!L26</f>
        <v>0</v>
      </c>
      <c r="N26" s="71">
        <f t="shared" si="1"/>
        <v>0</v>
      </c>
      <c r="O26" s="72">
        <f>'May 2021'!T26</f>
        <v>0</v>
      </c>
      <c r="P26" s="71">
        <v>57.38</v>
      </c>
      <c r="Q26" s="71">
        <f>'May 2021'!Q26+'June 2021'!P26</f>
        <v>57.38</v>
      </c>
      <c r="R26" s="71">
        <v>0</v>
      </c>
      <c r="S26" s="71">
        <f>'May 2021'!S26+'June 2021'!R26</f>
        <v>0</v>
      </c>
      <c r="T26" s="72">
        <f t="shared" si="2"/>
        <v>57.38</v>
      </c>
      <c r="U26" s="72">
        <f t="shared" si="3"/>
        <v>11647.811999999998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'May 2021'!H27</f>
        <v>10157.706999999993</v>
      </c>
      <c r="D27" s="71">
        <v>10.3</v>
      </c>
      <c r="E27" s="71">
        <f>'May 2021'!E27+D27</f>
        <v>25.15</v>
      </c>
      <c r="F27" s="71">
        <v>0</v>
      </c>
      <c r="G27" s="71">
        <f>'May 2021'!G27+'June 2021'!F27</f>
        <v>0</v>
      </c>
      <c r="H27" s="71">
        <f t="shared" si="0"/>
        <v>10168.006999999992</v>
      </c>
      <c r="I27" s="71">
        <f>'May 2021'!N27</f>
        <v>330.27499999999998</v>
      </c>
      <c r="J27" s="71">
        <v>1.55</v>
      </c>
      <c r="K27" s="71">
        <f>'May 2021'!K27+'June 2021'!J27</f>
        <v>2.27</v>
      </c>
      <c r="L27" s="71">
        <v>0</v>
      </c>
      <c r="M27" s="71">
        <f>'May 2021'!M27+'June 2021'!L27</f>
        <v>0</v>
      </c>
      <c r="N27" s="71">
        <f t="shared" si="1"/>
        <v>331.82499999999999</v>
      </c>
      <c r="O27" s="72">
        <f>'May 2021'!T27</f>
        <v>74.960000000000008</v>
      </c>
      <c r="P27" s="71">
        <v>0</v>
      </c>
      <c r="Q27" s="71">
        <f>'May 2021'!Q27+'June 2021'!P27</f>
        <v>0</v>
      </c>
      <c r="R27" s="71">
        <v>0</v>
      </c>
      <c r="S27" s="71">
        <f>'May 2021'!S27+'June 2021'!R27</f>
        <v>0</v>
      </c>
      <c r="T27" s="72">
        <f t="shared" si="2"/>
        <v>74.960000000000008</v>
      </c>
      <c r="U27" s="72">
        <f t="shared" si="3"/>
        <v>10574.791999999992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21737.318999999992</v>
      </c>
      <c r="D28" s="77">
        <f t="shared" ref="D28:U28" si="9">SUM(D26:D27)</f>
        <v>21.12</v>
      </c>
      <c r="E28" s="77">
        <f t="shared" si="9"/>
        <v>42.994999999999997</v>
      </c>
      <c r="F28" s="77">
        <f t="shared" si="9"/>
        <v>0</v>
      </c>
      <c r="G28" s="77">
        <f t="shared" si="9"/>
        <v>0</v>
      </c>
      <c r="H28" s="77">
        <f t="shared" si="9"/>
        <v>21758.438999999991</v>
      </c>
      <c r="I28" s="77">
        <f t="shared" si="9"/>
        <v>330.27499999999998</v>
      </c>
      <c r="J28" s="77">
        <f t="shared" si="9"/>
        <v>1.55</v>
      </c>
      <c r="K28" s="77">
        <f t="shared" si="9"/>
        <v>2.27</v>
      </c>
      <c r="L28" s="77">
        <f t="shared" si="9"/>
        <v>0</v>
      </c>
      <c r="M28" s="77">
        <f t="shared" si="9"/>
        <v>0</v>
      </c>
      <c r="N28" s="77">
        <f t="shared" si="9"/>
        <v>331.82499999999999</v>
      </c>
      <c r="O28" s="77">
        <f t="shared" si="9"/>
        <v>74.960000000000008</v>
      </c>
      <c r="P28" s="77">
        <f t="shared" si="9"/>
        <v>57.38</v>
      </c>
      <c r="Q28" s="77">
        <f t="shared" si="9"/>
        <v>57.38</v>
      </c>
      <c r="R28" s="77">
        <f t="shared" si="9"/>
        <v>0</v>
      </c>
      <c r="S28" s="77">
        <f t="shared" si="9"/>
        <v>0</v>
      </c>
      <c r="T28" s="77">
        <f t="shared" si="9"/>
        <v>132.34</v>
      </c>
      <c r="U28" s="77">
        <f t="shared" si="9"/>
        <v>22222.603999999992</v>
      </c>
      <c r="V28" s="112"/>
      <c r="W28" s="112"/>
      <c r="X28" s="112"/>
    </row>
    <row r="29" spans="1:24" ht="42.75" customHeight="1">
      <c r="A29" s="69">
        <v>17</v>
      </c>
      <c r="B29" s="70" t="s">
        <v>38</v>
      </c>
      <c r="C29" s="71">
        <f>'May 2021'!H29</f>
        <v>6979.3469999999998</v>
      </c>
      <c r="D29" s="71">
        <v>4.54</v>
      </c>
      <c r="E29" s="71">
        <f>'May 2021'!E29+D29</f>
        <v>12.8</v>
      </c>
      <c r="F29" s="71">
        <v>0</v>
      </c>
      <c r="G29" s="71">
        <f>'May 2021'!G29+'June 2021'!F29</f>
        <v>0</v>
      </c>
      <c r="H29" s="71">
        <f t="shared" si="0"/>
        <v>6983.8869999999997</v>
      </c>
      <c r="I29" s="71">
        <f>'May 2021'!N29</f>
        <v>3.5700000000000003</v>
      </c>
      <c r="J29" s="71">
        <v>0</v>
      </c>
      <c r="K29" s="71">
        <f>'May 2021'!K29+'June 2021'!J29</f>
        <v>0</v>
      </c>
      <c r="L29" s="71">
        <v>0</v>
      </c>
      <c r="M29" s="71">
        <f>'May 2021'!M29+'June 2021'!L29</f>
        <v>0</v>
      </c>
      <c r="N29" s="71">
        <f t="shared" si="1"/>
        <v>3.5700000000000003</v>
      </c>
      <c r="O29" s="72">
        <f>'May 2021'!T29</f>
        <v>47.8</v>
      </c>
      <c r="P29" s="71">
        <v>0</v>
      </c>
      <c r="Q29" s="71">
        <f>'May 2021'!Q29+'June 2021'!P29</f>
        <v>0</v>
      </c>
      <c r="R29" s="71">
        <v>0</v>
      </c>
      <c r="S29" s="71">
        <f>'May 2021'!S29+'June 2021'!R29</f>
        <v>0</v>
      </c>
      <c r="T29" s="72">
        <f t="shared" si="2"/>
        <v>47.8</v>
      </c>
      <c r="U29" s="72">
        <f t="shared" si="3"/>
        <v>7035.2569999999996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'May 2021'!H30</f>
        <v>494.27399999999994</v>
      </c>
      <c r="D30" s="71">
        <v>8.48</v>
      </c>
      <c r="E30" s="71">
        <f>'May 2021'!E30+D30</f>
        <v>27.419999999999998</v>
      </c>
      <c r="F30" s="71">
        <v>0</v>
      </c>
      <c r="G30" s="71">
        <f>'May 2021'!G30+'June 2021'!F30</f>
        <v>0</v>
      </c>
      <c r="H30" s="71">
        <f t="shared" si="0"/>
        <v>502.75399999999996</v>
      </c>
      <c r="I30" s="71">
        <f>'May 2021'!N30</f>
        <v>0</v>
      </c>
      <c r="J30" s="71">
        <v>0</v>
      </c>
      <c r="K30" s="71">
        <f>'May 2021'!K30+'June 2021'!J30</f>
        <v>0</v>
      </c>
      <c r="L30" s="71">
        <v>0</v>
      </c>
      <c r="M30" s="71">
        <f>'May 2021'!M30+'June 2021'!L30</f>
        <v>0</v>
      </c>
      <c r="N30" s="71">
        <f t="shared" si="1"/>
        <v>0</v>
      </c>
      <c r="O30" s="72">
        <f>'May 2021'!T30</f>
        <v>0.22</v>
      </c>
      <c r="P30" s="71">
        <v>0</v>
      </c>
      <c r="Q30" s="71">
        <f>'May 2021'!Q30+'June 2021'!P30</f>
        <v>0</v>
      </c>
      <c r="R30" s="71">
        <v>0</v>
      </c>
      <c r="S30" s="71">
        <f>'May 2021'!S30+'June 2021'!R30</f>
        <v>0</v>
      </c>
      <c r="T30" s="72">
        <f t="shared" si="2"/>
        <v>0.22</v>
      </c>
      <c r="U30" s="72">
        <f t="shared" si="3"/>
        <v>502.97399999999999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'May 2021'!H31</f>
        <v>5471.5749999999998</v>
      </c>
      <c r="D31" s="71">
        <v>0.56000000000000005</v>
      </c>
      <c r="E31" s="71">
        <f>'May 2021'!E31+D31</f>
        <v>2.38</v>
      </c>
      <c r="F31" s="71">
        <v>0</v>
      </c>
      <c r="G31" s="71">
        <f>'May 2021'!G31+'June 2021'!F31</f>
        <v>0</v>
      </c>
      <c r="H31" s="71">
        <f t="shared" si="0"/>
        <v>5472.1350000000002</v>
      </c>
      <c r="I31" s="71">
        <f>'May 2021'!N31</f>
        <v>32.010000000000005</v>
      </c>
      <c r="J31" s="71">
        <v>0</v>
      </c>
      <c r="K31" s="71">
        <f>'May 2021'!K31+'June 2021'!J31</f>
        <v>0</v>
      </c>
      <c r="L31" s="71">
        <v>0</v>
      </c>
      <c r="M31" s="71">
        <f>'May 2021'!M31+'June 2021'!L31</f>
        <v>0</v>
      </c>
      <c r="N31" s="71">
        <f t="shared" si="1"/>
        <v>32.010000000000005</v>
      </c>
      <c r="O31" s="72">
        <f>'May 2021'!T31</f>
        <v>128.47999999999999</v>
      </c>
      <c r="P31" s="71">
        <v>0</v>
      </c>
      <c r="Q31" s="71">
        <f>'May 2021'!Q31+'June 2021'!P31</f>
        <v>80.19</v>
      </c>
      <c r="R31" s="71">
        <v>0</v>
      </c>
      <c r="S31" s="71">
        <f>'May 2021'!S31+'June 2021'!R31</f>
        <v>0</v>
      </c>
      <c r="T31" s="72">
        <f t="shared" si="2"/>
        <v>128.47999999999999</v>
      </c>
      <c r="U31" s="72">
        <f t="shared" si="3"/>
        <v>5632.625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'May 2021'!H32</f>
        <v>4487.3580000000002</v>
      </c>
      <c r="D32" s="71">
        <v>14.97</v>
      </c>
      <c r="E32" s="71">
        <f>'May 2021'!E32+D32</f>
        <v>23.59</v>
      </c>
      <c r="F32" s="71">
        <v>0</v>
      </c>
      <c r="G32" s="71">
        <f>'May 2021'!G32+'June 2021'!F32</f>
        <v>0</v>
      </c>
      <c r="H32" s="71">
        <f t="shared" si="0"/>
        <v>4502.3280000000004</v>
      </c>
      <c r="I32" s="71">
        <f>'May 2021'!N32</f>
        <v>60.490000000000009</v>
      </c>
      <c r="J32" s="71">
        <v>2.0299999999999998</v>
      </c>
      <c r="K32" s="71">
        <f>'May 2021'!K32+'June 2021'!J32</f>
        <v>4.66</v>
      </c>
      <c r="L32" s="71">
        <v>0</v>
      </c>
      <c r="M32" s="71">
        <f>'May 2021'!M32+'June 2021'!L32</f>
        <v>0</v>
      </c>
      <c r="N32" s="71">
        <f t="shared" si="1"/>
        <v>62.52000000000001</v>
      </c>
      <c r="O32" s="72">
        <f>'May 2021'!T32</f>
        <v>271.04999999999995</v>
      </c>
      <c r="P32" s="71">
        <v>0</v>
      </c>
      <c r="Q32" s="71">
        <f>'May 2021'!Q32+'June 2021'!P32</f>
        <v>4.5</v>
      </c>
      <c r="R32" s="71">
        <v>0</v>
      </c>
      <c r="S32" s="71">
        <f>'May 2021'!S32+'June 2021'!R32</f>
        <v>0</v>
      </c>
      <c r="T32" s="72">
        <f t="shared" si="2"/>
        <v>271.04999999999995</v>
      </c>
      <c r="U32" s="72">
        <f t="shared" si="3"/>
        <v>4835.898000000001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17432.554</v>
      </c>
      <c r="D33" s="77">
        <f t="shared" ref="D33:U33" si="10">SUM(D29:D32)</f>
        <v>28.55</v>
      </c>
      <c r="E33" s="77">
        <f t="shared" si="10"/>
        <v>66.19</v>
      </c>
      <c r="F33" s="77">
        <f t="shared" si="10"/>
        <v>0</v>
      </c>
      <c r="G33" s="77">
        <f t="shared" si="10"/>
        <v>0</v>
      </c>
      <c r="H33" s="77">
        <f t="shared" si="10"/>
        <v>17461.103999999999</v>
      </c>
      <c r="I33" s="77">
        <f t="shared" si="10"/>
        <v>96.070000000000022</v>
      </c>
      <c r="J33" s="77">
        <f t="shared" si="10"/>
        <v>2.0299999999999998</v>
      </c>
      <c r="K33" s="77">
        <f t="shared" si="10"/>
        <v>4.66</v>
      </c>
      <c r="L33" s="77">
        <f t="shared" si="10"/>
        <v>0</v>
      </c>
      <c r="M33" s="77">
        <f t="shared" si="10"/>
        <v>0</v>
      </c>
      <c r="N33" s="77">
        <f t="shared" si="10"/>
        <v>98.100000000000023</v>
      </c>
      <c r="O33" s="77">
        <f t="shared" si="10"/>
        <v>447.54999999999995</v>
      </c>
      <c r="P33" s="77">
        <f t="shared" si="10"/>
        <v>0</v>
      </c>
      <c r="Q33" s="77">
        <f t="shared" si="10"/>
        <v>84.69</v>
      </c>
      <c r="R33" s="77">
        <f t="shared" si="10"/>
        <v>0</v>
      </c>
      <c r="S33" s="77">
        <f t="shared" si="10"/>
        <v>0</v>
      </c>
      <c r="T33" s="77">
        <f t="shared" si="10"/>
        <v>447.54999999999995</v>
      </c>
      <c r="U33" s="77">
        <f t="shared" si="10"/>
        <v>18006.754000000001</v>
      </c>
      <c r="V33" s="112"/>
      <c r="W33" s="112"/>
      <c r="X33" s="112"/>
    </row>
    <row r="34" spans="1:24" ht="42.75" customHeight="1">
      <c r="A34" s="69">
        <v>21</v>
      </c>
      <c r="B34" s="70" t="s">
        <v>43</v>
      </c>
      <c r="C34" s="71">
        <f>'May 2021'!H34</f>
        <v>5801.75</v>
      </c>
      <c r="D34" s="71">
        <v>7.47</v>
      </c>
      <c r="E34" s="71">
        <f>'May 2021'!E34+D34</f>
        <v>7.79</v>
      </c>
      <c r="F34" s="71">
        <v>0</v>
      </c>
      <c r="G34" s="71">
        <f>'May 2021'!G34+'June 2021'!F34</f>
        <v>0</v>
      </c>
      <c r="H34" s="71">
        <f t="shared" si="0"/>
        <v>5809.22</v>
      </c>
      <c r="I34" s="71">
        <f>'May 2021'!N34</f>
        <v>0</v>
      </c>
      <c r="J34" s="71">
        <v>0</v>
      </c>
      <c r="K34" s="71">
        <f>'May 2021'!K34+'June 2021'!J34</f>
        <v>0</v>
      </c>
      <c r="L34" s="71">
        <v>0</v>
      </c>
      <c r="M34" s="71">
        <f>'May 2021'!M34+'June 2021'!L34</f>
        <v>0</v>
      </c>
      <c r="N34" s="71">
        <f t="shared" si="1"/>
        <v>0</v>
      </c>
      <c r="O34" s="72">
        <f>'May 2021'!T34</f>
        <v>0</v>
      </c>
      <c r="P34" s="71">
        <v>0</v>
      </c>
      <c r="Q34" s="71">
        <f>'May 2021'!Q34+'June 2021'!P34</f>
        <v>0</v>
      </c>
      <c r="R34" s="71">
        <v>0</v>
      </c>
      <c r="S34" s="71">
        <f>'May 2021'!S34+'June 2021'!R34</f>
        <v>0</v>
      </c>
      <c r="T34" s="72">
        <f t="shared" si="2"/>
        <v>0</v>
      </c>
      <c r="U34" s="72">
        <f t="shared" si="3"/>
        <v>5809.22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'May 2021'!H35</f>
        <v>4511.4749999999995</v>
      </c>
      <c r="D35" s="71">
        <v>0.68</v>
      </c>
      <c r="E35" s="71">
        <f>'May 2021'!E35+D35</f>
        <v>3.72</v>
      </c>
      <c r="F35" s="71">
        <v>0</v>
      </c>
      <c r="G35" s="71">
        <f>'May 2021'!G35+'June 2021'!F35</f>
        <v>0</v>
      </c>
      <c r="H35" s="71">
        <f t="shared" si="0"/>
        <v>4512.1549999999997</v>
      </c>
      <c r="I35" s="71">
        <f>'May 2021'!N35</f>
        <v>0</v>
      </c>
      <c r="J35" s="71">
        <v>0</v>
      </c>
      <c r="K35" s="71">
        <f>'May 2021'!K35+'June 2021'!J35</f>
        <v>0</v>
      </c>
      <c r="L35" s="71">
        <v>0</v>
      </c>
      <c r="M35" s="71">
        <f>'May 2021'!M35+'June 2021'!L35</f>
        <v>0</v>
      </c>
      <c r="N35" s="71">
        <f t="shared" si="1"/>
        <v>0</v>
      </c>
      <c r="O35" s="72">
        <f>'May 2021'!T35</f>
        <v>16.43</v>
      </c>
      <c r="P35" s="71">
        <v>0</v>
      </c>
      <c r="Q35" s="71">
        <f>'May 2021'!Q35+'June 2021'!P35</f>
        <v>0</v>
      </c>
      <c r="R35" s="71">
        <v>0</v>
      </c>
      <c r="S35" s="71">
        <f>'May 2021'!S35+'June 2021'!R35</f>
        <v>0</v>
      </c>
      <c r="T35" s="72">
        <f t="shared" si="2"/>
        <v>16.43</v>
      </c>
      <c r="U35" s="72">
        <f t="shared" si="3"/>
        <v>4528.585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'May 2021'!H36</f>
        <v>5703.1399999999985</v>
      </c>
      <c r="D36" s="71">
        <v>0</v>
      </c>
      <c r="E36" s="71">
        <f>'May 2021'!E36+D36</f>
        <v>4.6700000000000008</v>
      </c>
      <c r="F36" s="71">
        <v>0</v>
      </c>
      <c r="G36" s="71">
        <f>'May 2021'!G36+'June 2021'!F36</f>
        <v>0</v>
      </c>
      <c r="H36" s="71">
        <f t="shared" si="0"/>
        <v>5703.1399999999985</v>
      </c>
      <c r="I36" s="71">
        <f>'May 2021'!N36</f>
        <v>6.33</v>
      </c>
      <c r="J36" s="71">
        <v>0</v>
      </c>
      <c r="K36" s="71">
        <f>'May 2021'!K36+'June 2021'!J36</f>
        <v>0</v>
      </c>
      <c r="L36" s="71">
        <v>0</v>
      </c>
      <c r="M36" s="71">
        <f>'May 2021'!M36+'June 2021'!L36</f>
        <v>0</v>
      </c>
      <c r="N36" s="71">
        <f t="shared" si="1"/>
        <v>6.33</v>
      </c>
      <c r="O36" s="72">
        <f>'May 2021'!T36</f>
        <v>0</v>
      </c>
      <c r="P36" s="71">
        <v>0</v>
      </c>
      <c r="Q36" s="71">
        <f>'May 2021'!Q36+'June 2021'!P36</f>
        <v>0</v>
      </c>
      <c r="R36" s="71">
        <v>0</v>
      </c>
      <c r="S36" s="71">
        <f>'May 2021'!S36+'June 2021'!R36</f>
        <v>0</v>
      </c>
      <c r="T36" s="72">
        <f t="shared" si="2"/>
        <v>0</v>
      </c>
      <c r="U36" s="72">
        <f t="shared" si="3"/>
        <v>5709.4699999999984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'May 2021'!H37</f>
        <v>6978.6599999999989</v>
      </c>
      <c r="D37" s="71">
        <v>0.79</v>
      </c>
      <c r="E37" s="71">
        <f>'May 2021'!E37+D37</f>
        <v>2.95</v>
      </c>
      <c r="F37" s="71">
        <v>0</v>
      </c>
      <c r="G37" s="71">
        <f>'May 2021'!G37+'June 2021'!F37</f>
        <v>0</v>
      </c>
      <c r="H37" s="71">
        <f t="shared" si="0"/>
        <v>6979.4499999999989</v>
      </c>
      <c r="I37" s="71">
        <f>'May 2021'!N37</f>
        <v>0</v>
      </c>
      <c r="J37" s="71">
        <v>0</v>
      </c>
      <c r="K37" s="71">
        <f>'May 2021'!K37+'June 2021'!J37</f>
        <v>0</v>
      </c>
      <c r="L37" s="71">
        <v>0</v>
      </c>
      <c r="M37" s="71">
        <f>'May 2021'!M37+'June 2021'!L37</f>
        <v>0</v>
      </c>
      <c r="N37" s="71">
        <f t="shared" si="1"/>
        <v>0</v>
      </c>
      <c r="O37" s="72">
        <f>'May 2021'!T37</f>
        <v>0</v>
      </c>
      <c r="P37" s="71">
        <v>0.17</v>
      </c>
      <c r="Q37" s="71">
        <f>'May 2021'!Q37+'June 2021'!P37</f>
        <v>0.17</v>
      </c>
      <c r="R37" s="71">
        <v>0</v>
      </c>
      <c r="S37" s="71">
        <f>'May 2021'!S37+'June 2021'!R37</f>
        <v>0</v>
      </c>
      <c r="T37" s="72">
        <f t="shared" si="2"/>
        <v>0.17</v>
      </c>
      <c r="U37" s="72">
        <f t="shared" si="3"/>
        <v>6979.619999999999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22995.024999999998</v>
      </c>
      <c r="D38" s="77">
        <f t="shared" ref="D38:U38" si="11">SUM(D34:D37)</f>
        <v>8.9400000000000013</v>
      </c>
      <c r="E38" s="77">
        <f t="shared" si="11"/>
        <v>19.13</v>
      </c>
      <c r="F38" s="77">
        <f t="shared" si="11"/>
        <v>0</v>
      </c>
      <c r="G38" s="77">
        <f t="shared" si="11"/>
        <v>0</v>
      </c>
      <c r="H38" s="77">
        <f t="shared" si="11"/>
        <v>23003.964999999997</v>
      </c>
      <c r="I38" s="77">
        <f t="shared" si="11"/>
        <v>6.33</v>
      </c>
      <c r="J38" s="77">
        <f t="shared" si="11"/>
        <v>0</v>
      </c>
      <c r="K38" s="77">
        <f t="shared" si="11"/>
        <v>0</v>
      </c>
      <c r="L38" s="77">
        <f t="shared" si="11"/>
        <v>0</v>
      </c>
      <c r="M38" s="77">
        <f t="shared" si="11"/>
        <v>0</v>
      </c>
      <c r="N38" s="77">
        <f t="shared" si="11"/>
        <v>6.33</v>
      </c>
      <c r="O38" s="77">
        <f t="shared" si="11"/>
        <v>16.43</v>
      </c>
      <c r="P38" s="77">
        <f t="shared" si="11"/>
        <v>0.17</v>
      </c>
      <c r="Q38" s="77">
        <f t="shared" si="11"/>
        <v>0.17</v>
      </c>
      <c r="R38" s="77">
        <f t="shared" si="11"/>
        <v>0</v>
      </c>
      <c r="S38" s="77">
        <f t="shared" si="11"/>
        <v>0</v>
      </c>
      <c r="T38" s="77">
        <f t="shared" si="11"/>
        <v>16.600000000000001</v>
      </c>
      <c r="U38" s="77">
        <f t="shared" si="11"/>
        <v>23026.894999999997</v>
      </c>
      <c r="V38" s="112"/>
      <c r="W38" s="112"/>
      <c r="X38" s="112"/>
    </row>
    <row r="39" spans="1:24" s="78" customFormat="1" ht="42.75" customHeight="1">
      <c r="A39" s="75"/>
      <c r="B39" s="76" t="s">
        <v>48</v>
      </c>
      <c r="C39" s="77">
        <f>C38+C33+C28</f>
        <v>62164.897999999986</v>
      </c>
      <c r="D39" s="77">
        <f t="shared" ref="D39:U39" si="12">D38+D33+D28</f>
        <v>58.61</v>
      </c>
      <c r="E39" s="77">
        <f t="shared" si="12"/>
        <v>128.315</v>
      </c>
      <c r="F39" s="77">
        <f t="shared" si="12"/>
        <v>0</v>
      </c>
      <c r="G39" s="77">
        <f t="shared" si="12"/>
        <v>0</v>
      </c>
      <c r="H39" s="77">
        <f t="shared" si="12"/>
        <v>62223.507999999987</v>
      </c>
      <c r="I39" s="77">
        <f t="shared" si="12"/>
        <v>432.67500000000001</v>
      </c>
      <c r="J39" s="77">
        <f t="shared" si="12"/>
        <v>3.58</v>
      </c>
      <c r="K39" s="77">
        <f t="shared" si="12"/>
        <v>6.93</v>
      </c>
      <c r="L39" s="77">
        <f t="shared" si="12"/>
        <v>0</v>
      </c>
      <c r="M39" s="77">
        <f t="shared" si="12"/>
        <v>0</v>
      </c>
      <c r="N39" s="77">
        <f t="shared" si="12"/>
        <v>436.255</v>
      </c>
      <c r="O39" s="77">
        <f t="shared" si="12"/>
        <v>538.93999999999994</v>
      </c>
      <c r="P39" s="77">
        <f t="shared" si="12"/>
        <v>57.550000000000004</v>
      </c>
      <c r="Q39" s="77">
        <f t="shared" si="12"/>
        <v>142.24</v>
      </c>
      <c r="R39" s="77">
        <f t="shared" si="12"/>
        <v>0</v>
      </c>
      <c r="S39" s="77">
        <f t="shared" si="12"/>
        <v>0</v>
      </c>
      <c r="T39" s="77">
        <f t="shared" si="12"/>
        <v>596.49</v>
      </c>
      <c r="U39" s="77">
        <f t="shared" si="12"/>
        <v>63256.25299999999</v>
      </c>
      <c r="V39" s="112"/>
      <c r="W39" s="112"/>
      <c r="X39" s="112"/>
    </row>
    <row r="40" spans="1:24" ht="42.75" customHeight="1">
      <c r="A40" s="69">
        <v>25</v>
      </c>
      <c r="B40" s="70" t="s">
        <v>49</v>
      </c>
      <c r="C40" s="71">
        <f>'May 2021'!H40</f>
        <v>14976.528000000002</v>
      </c>
      <c r="D40" s="71">
        <v>3.79</v>
      </c>
      <c r="E40" s="71">
        <f>'May 2021'!E40+D40</f>
        <v>25.812999999999999</v>
      </c>
      <c r="F40" s="71">
        <v>0</v>
      </c>
      <c r="G40" s="71">
        <f>'May 2021'!G40+'June 2021'!F40</f>
        <v>0</v>
      </c>
      <c r="H40" s="71">
        <f t="shared" si="0"/>
        <v>14980.318000000003</v>
      </c>
      <c r="I40" s="71">
        <f>'May 2021'!N40</f>
        <v>0</v>
      </c>
      <c r="J40" s="71">
        <v>0</v>
      </c>
      <c r="K40" s="71">
        <f>'May 2021'!K40+'June 2021'!J40</f>
        <v>0</v>
      </c>
      <c r="L40" s="71">
        <v>0</v>
      </c>
      <c r="M40" s="71">
        <f>'May 2021'!M40+'June 2021'!L40</f>
        <v>0</v>
      </c>
      <c r="N40" s="71">
        <f t="shared" si="1"/>
        <v>0</v>
      </c>
      <c r="O40" s="72">
        <f>'May 2021'!T40</f>
        <v>0</v>
      </c>
      <c r="P40" s="71">
        <v>0</v>
      </c>
      <c r="Q40" s="71">
        <f>'May 2021'!Q40+'June 2021'!P40</f>
        <v>0</v>
      </c>
      <c r="R40" s="71">
        <v>0</v>
      </c>
      <c r="S40" s="71">
        <f>'May 2021'!S40+'June 2021'!R40</f>
        <v>0</v>
      </c>
      <c r="T40" s="72">
        <f t="shared" si="2"/>
        <v>0</v>
      </c>
      <c r="U40" s="72">
        <f t="shared" si="3"/>
        <v>14980.318000000003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'May 2021'!H41</f>
        <v>9652.2509999999929</v>
      </c>
      <c r="D41" s="71">
        <v>9.82</v>
      </c>
      <c r="E41" s="71">
        <f>'May 2021'!E41+D41</f>
        <v>12.86</v>
      </c>
      <c r="F41" s="71">
        <v>0</v>
      </c>
      <c r="G41" s="71">
        <f>'May 2021'!G41+'June 2021'!F41</f>
        <v>0</v>
      </c>
      <c r="H41" s="71">
        <f t="shared" si="0"/>
        <v>9662.0709999999926</v>
      </c>
      <c r="I41" s="71">
        <f>'May 2021'!N41</f>
        <v>0</v>
      </c>
      <c r="J41" s="71">
        <v>0</v>
      </c>
      <c r="K41" s="71">
        <f>'May 2021'!K41+'June 2021'!J41</f>
        <v>0</v>
      </c>
      <c r="L41" s="71">
        <v>0</v>
      </c>
      <c r="M41" s="71">
        <f>'May 2021'!M41+'June 2021'!L41</f>
        <v>0</v>
      </c>
      <c r="N41" s="71">
        <f t="shared" si="1"/>
        <v>0</v>
      </c>
      <c r="O41" s="72">
        <f>'May 2021'!T41</f>
        <v>0</v>
      </c>
      <c r="P41" s="71">
        <v>0</v>
      </c>
      <c r="Q41" s="71">
        <f>'May 2021'!Q41+'June 2021'!P41</f>
        <v>0</v>
      </c>
      <c r="R41" s="71">
        <v>0</v>
      </c>
      <c r="S41" s="71">
        <f>'May 2021'!S41+'June 2021'!R41</f>
        <v>0</v>
      </c>
      <c r="T41" s="72">
        <f t="shared" si="2"/>
        <v>0</v>
      </c>
      <c r="U41" s="72">
        <f t="shared" si="3"/>
        <v>9662.0709999999926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'May 2021'!H42</f>
        <v>23529.090000000004</v>
      </c>
      <c r="D42" s="71">
        <v>24.01</v>
      </c>
      <c r="E42" s="71">
        <f>'May 2021'!E42+D42</f>
        <v>43.192000000000007</v>
      </c>
      <c r="F42" s="71">
        <v>0</v>
      </c>
      <c r="G42" s="71">
        <f>'May 2021'!G42+'June 2021'!F42</f>
        <v>0</v>
      </c>
      <c r="H42" s="71">
        <f t="shared" si="0"/>
        <v>23553.100000000002</v>
      </c>
      <c r="I42" s="71">
        <f>'May 2021'!N42</f>
        <v>0</v>
      </c>
      <c r="J42" s="71">
        <v>0</v>
      </c>
      <c r="K42" s="71">
        <f>'May 2021'!K42+'June 2021'!J42</f>
        <v>0</v>
      </c>
      <c r="L42" s="71">
        <v>0</v>
      </c>
      <c r="M42" s="71">
        <f>'May 2021'!M42+'June 2021'!L42</f>
        <v>0</v>
      </c>
      <c r="N42" s="71">
        <f t="shared" si="1"/>
        <v>0</v>
      </c>
      <c r="O42" s="72">
        <f>'May 2021'!T42</f>
        <v>0</v>
      </c>
      <c r="P42" s="71">
        <v>0</v>
      </c>
      <c r="Q42" s="71">
        <f>'May 2021'!Q42+'June 2021'!P42</f>
        <v>0</v>
      </c>
      <c r="R42" s="71">
        <v>0</v>
      </c>
      <c r="S42" s="71">
        <f>'May 2021'!S42+'June 2021'!R42</f>
        <v>0</v>
      </c>
      <c r="T42" s="72">
        <f t="shared" si="2"/>
        <v>0</v>
      </c>
      <c r="U42" s="72">
        <f t="shared" si="3"/>
        <v>23553.100000000002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'May 2021'!H43</f>
        <v>377.66300000000007</v>
      </c>
      <c r="D43" s="71">
        <v>9.35</v>
      </c>
      <c r="E43" s="71">
        <f>'May 2021'!E43+D43</f>
        <v>35.445</v>
      </c>
      <c r="F43" s="71">
        <v>0</v>
      </c>
      <c r="G43" s="71">
        <f>'May 2021'!G43+'June 2021'!F43</f>
        <v>0</v>
      </c>
      <c r="H43" s="71">
        <f t="shared" si="0"/>
        <v>387.01300000000009</v>
      </c>
      <c r="I43" s="71">
        <f>'May 2021'!N43</f>
        <v>0</v>
      </c>
      <c r="J43" s="71">
        <v>0</v>
      </c>
      <c r="K43" s="71">
        <f>'May 2021'!K43+'June 2021'!J43</f>
        <v>0</v>
      </c>
      <c r="L43" s="71">
        <v>0</v>
      </c>
      <c r="M43" s="71">
        <f>'May 2021'!M43+'June 2021'!L43</f>
        <v>0</v>
      </c>
      <c r="N43" s="71">
        <f t="shared" si="1"/>
        <v>0</v>
      </c>
      <c r="O43" s="72">
        <f>'May 2021'!T43</f>
        <v>0</v>
      </c>
      <c r="P43" s="71">
        <v>0</v>
      </c>
      <c r="Q43" s="71">
        <f>'May 2021'!Q43+'June 2021'!P43</f>
        <v>0</v>
      </c>
      <c r="R43" s="71">
        <v>0</v>
      </c>
      <c r="S43" s="71">
        <f>'May 2021'!S43+'June 2021'!R43</f>
        <v>0</v>
      </c>
      <c r="T43" s="72">
        <f t="shared" si="2"/>
        <v>0</v>
      </c>
      <c r="U43" s="72">
        <f t="shared" si="3"/>
        <v>387.01300000000009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48535.531999999999</v>
      </c>
      <c r="D44" s="77">
        <f t="shared" ref="D44:U44" si="13">SUM(D40:D43)</f>
        <v>46.970000000000006</v>
      </c>
      <c r="E44" s="77">
        <f t="shared" si="13"/>
        <v>117.31</v>
      </c>
      <c r="F44" s="77">
        <f t="shared" si="13"/>
        <v>0</v>
      </c>
      <c r="G44" s="77">
        <f t="shared" si="13"/>
        <v>0</v>
      </c>
      <c r="H44" s="77">
        <f t="shared" si="13"/>
        <v>48582.502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48582.502</v>
      </c>
      <c r="V44" s="112"/>
      <c r="W44" s="112"/>
      <c r="X44" s="112"/>
    </row>
    <row r="45" spans="1:24" ht="42.75" customHeight="1">
      <c r="A45" s="69">
        <v>29</v>
      </c>
      <c r="B45" s="70" t="s">
        <v>54</v>
      </c>
      <c r="C45" s="71">
        <f>'May 2021'!H45</f>
        <v>14229.79</v>
      </c>
      <c r="D45" s="71">
        <v>1.25</v>
      </c>
      <c r="E45" s="71">
        <f>'May 2021'!E45+D45</f>
        <v>4.1099999999999994</v>
      </c>
      <c r="F45" s="71">
        <v>0</v>
      </c>
      <c r="G45" s="71">
        <f>'May 2021'!G45+'June 2021'!F45</f>
        <v>0</v>
      </c>
      <c r="H45" s="71">
        <f t="shared" si="0"/>
        <v>14231.04</v>
      </c>
      <c r="I45" s="71">
        <f>'May 2021'!N45</f>
        <v>0.51</v>
      </c>
      <c r="J45" s="71">
        <v>0</v>
      </c>
      <c r="K45" s="71">
        <f>'May 2021'!K45+'June 2021'!J45</f>
        <v>0</v>
      </c>
      <c r="L45" s="71">
        <v>0</v>
      </c>
      <c r="M45" s="71">
        <f>'May 2021'!M45+'June 2021'!L45</f>
        <v>0</v>
      </c>
      <c r="N45" s="71">
        <f t="shared" si="1"/>
        <v>0.51</v>
      </c>
      <c r="O45" s="72">
        <f>'May 2021'!T45</f>
        <v>0</v>
      </c>
      <c r="P45" s="71">
        <v>0</v>
      </c>
      <c r="Q45" s="71">
        <f>'May 2021'!Q45+'June 2021'!P45</f>
        <v>0</v>
      </c>
      <c r="R45" s="71">
        <v>0</v>
      </c>
      <c r="S45" s="71">
        <f>'May 2021'!S45+'June 2021'!R45</f>
        <v>0</v>
      </c>
      <c r="T45" s="72">
        <f t="shared" si="2"/>
        <v>0</v>
      </c>
      <c r="U45" s="72">
        <f t="shared" si="3"/>
        <v>14231.550000000001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'May 2021'!H46</f>
        <v>7194.7400000000016</v>
      </c>
      <c r="D46" s="71">
        <v>9.7799999999999994</v>
      </c>
      <c r="E46" s="71">
        <f>'May 2021'!E46+D46</f>
        <v>36.79</v>
      </c>
      <c r="F46" s="71">
        <v>0</v>
      </c>
      <c r="G46" s="71">
        <f>'May 2021'!G46+'June 2021'!F46</f>
        <v>0</v>
      </c>
      <c r="H46" s="71">
        <f t="shared" si="0"/>
        <v>7204.5200000000013</v>
      </c>
      <c r="I46" s="71">
        <f>'May 2021'!N46</f>
        <v>0.24</v>
      </c>
      <c r="J46" s="71">
        <v>0</v>
      </c>
      <c r="K46" s="71">
        <f>'May 2021'!K46+'June 2021'!J46</f>
        <v>0</v>
      </c>
      <c r="L46" s="71">
        <v>0</v>
      </c>
      <c r="M46" s="71">
        <f>'May 2021'!M46+'June 2021'!L46</f>
        <v>0</v>
      </c>
      <c r="N46" s="71">
        <f t="shared" si="1"/>
        <v>0.24</v>
      </c>
      <c r="O46" s="72">
        <f>'May 2021'!T46</f>
        <v>0</v>
      </c>
      <c r="P46" s="71">
        <v>0</v>
      </c>
      <c r="Q46" s="71">
        <f>'May 2021'!Q46+'June 2021'!P46</f>
        <v>0</v>
      </c>
      <c r="R46" s="71">
        <v>0</v>
      </c>
      <c r="S46" s="71">
        <f>'May 2021'!S46+'June 2021'!R46</f>
        <v>0</v>
      </c>
      <c r="T46" s="72">
        <f t="shared" si="2"/>
        <v>0</v>
      </c>
      <c r="U46" s="72">
        <f t="shared" si="3"/>
        <v>7204.7600000000011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'May 2021'!H47</f>
        <v>12243.010000000004</v>
      </c>
      <c r="D47" s="71">
        <v>2.12</v>
      </c>
      <c r="E47" s="71">
        <f>'May 2021'!E47+D47</f>
        <v>4.59</v>
      </c>
      <c r="F47" s="71">
        <v>0</v>
      </c>
      <c r="G47" s="71">
        <f>'May 2021'!G47+'June 2021'!F47</f>
        <v>0</v>
      </c>
      <c r="H47" s="71">
        <f t="shared" si="0"/>
        <v>12245.130000000005</v>
      </c>
      <c r="I47" s="71">
        <f>'May 2021'!N47</f>
        <v>5.34</v>
      </c>
      <c r="J47" s="71">
        <v>0</v>
      </c>
      <c r="K47" s="71">
        <f>'May 2021'!K47+'June 2021'!J47</f>
        <v>0</v>
      </c>
      <c r="L47" s="71">
        <v>0</v>
      </c>
      <c r="M47" s="71">
        <f>'May 2021'!M47+'June 2021'!L47</f>
        <v>0</v>
      </c>
      <c r="N47" s="71">
        <f t="shared" si="1"/>
        <v>5.34</v>
      </c>
      <c r="O47" s="72">
        <f>'May 2021'!T47</f>
        <v>46.550000000000004</v>
      </c>
      <c r="P47" s="71">
        <v>0</v>
      </c>
      <c r="Q47" s="71">
        <f>'May 2021'!Q47+'June 2021'!P47</f>
        <v>0</v>
      </c>
      <c r="R47" s="71">
        <v>0</v>
      </c>
      <c r="S47" s="71">
        <f>'May 2021'!S47+'June 2021'!R47</f>
        <v>0</v>
      </c>
      <c r="T47" s="72">
        <f t="shared" si="2"/>
        <v>46.550000000000004</v>
      </c>
      <c r="U47" s="72">
        <f t="shared" si="3"/>
        <v>12297.020000000004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'May 2021'!H48</f>
        <v>11095.082000000006</v>
      </c>
      <c r="D48" s="71">
        <v>0.1</v>
      </c>
      <c r="E48" s="71">
        <f>'May 2021'!E48+D48</f>
        <v>9.2649999999999988</v>
      </c>
      <c r="F48" s="71">
        <v>0</v>
      </c>
      <c r="G48" s="71">
        <f>'May 2021'!G48+'June 2021'!F48</f>
        <v>0</v>
      </c>
      <c r="H48" s="71">
        <f t="shared" si="0"/>
        <v>11095.182000000006</v>
      </c>
      <c r="I48" s="71">
        <f>'May 2021'!N48</f>
        <v>6.2</v>
      </c>
      <c r="J48" s="71">
        <v>0</v>
      </c>
      <c r="K48" s="71">
        <f>'May 2021'!K48+'June 2021'!J48</f>
        <v>0</v>
      </c>
      <c r="L48" s="71">
        <v>0</v>
      </c>
      <c r="M48" s="71">
        <f>'May 2021'!M48+'June 2021'!L48</f>
        <v>0</v>
      </c>
      <c r="N48" s="71">
        <f t="shared" si="1"/>
        <v>6.2</v>
      </c>
      <c r="O48" s="72">
        <f>'May 2021'!T48</f>
        <v>0</v>
      </c>
      <c r="P48" s="71">
        <v>0</v>
      </c>
      <c r="Q48" s="71">
        <f>'May 2021'!Q48+'June 2021'!P48</f>
        <v>0</v>
      </c>
      <c r="R48" s="71">
        <v>0</v>
      </c>
      <c r="S48" s="71">
        <f>'May 2021'!S48+'June 2021'!R48</f>
        <v>0</v>
      </c>
      <c r="T48" s="72">
        <f t="shared" si="2"/>
        <v>0</v>
      </c>
      <c r="U48" s="72">
        <f t="shared" si="3"/>
        <v>11101.382000000007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44762.622000000018</v>
      </c>
      <c r="D49" s="77">
        <f t="shared" ref="D49:U49" si="14">SUM(D45:D48)</f>
        <v>13.249999999999998</v>
      </c>
      <c r="E49" s="77">
        <f t="shared" si="14"/>
        <v>54.754999999999995</v>
      </c>
      <c r="F49" s="77">
        <f t="shared" si="14"/>
        <v>0</v>
      </c>
      <c r="G49" s="77">
        <f t="shared" si="14"/>
        <v>0</v>
      </c>
      <c r="H49" s="77">
        <f t="shared" si="14"/>
        <v>44775.87200000001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77">
        <f t="shared" si="14"/>
        <v>44834.712000000007</v>
      </c>
      <c r="V49" s="112"/>
      <c r="W49" s="112"/>
      <c r="X49" s="112"/>
    </row>
    <row r="50" spans="1:24" s="78" customFormat="1" ht="42.75" customHeight="1">
      <c r="A50" s="75"/>
      <c r="B50" s="76" t="s">
        <v>59</v>
      </c>
      <c r="C50" s="77">
        <f>C49+C44</f>
        <v>93298.15400000001</v>
      </c>
      <c r="D50" s="77">
        <f t="shared" ref="D50:U50" si="15">D49+D44</f>
        <v>60.220000000000006</v>
      </c>
      <c r="E50" s="77">
        <f t="shared" si="15"/>
        <v>172.065</v>
      </c>
      <c r="F50" s="77">
        <f t="shared" si="15"/>
        <v>0</v>
      </c>
      <c r="G50" s="77">
        <f t="shared" si="15"/>
        <v>0</v>
      </c>
      <c r="H50" s="77">
        <f t="shared" si="15"/>
        <v>93358.374000000011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77">
        <f t="shared" si="15"/>
        <v>93417.214000000007</v>
      </c>
      <c r="V50" s="112"/>
      <c r="W50" s="112"/>
      <c r="X50" s="112"/>
    </row>
    <row r="51" spans="1:24" s="78" customFormat="1" ht="42.75" customHeight="1">
      <c r="A51" s="75"/>
      <c r="B51" s="76" t="s">
        <v>60</v>
      </c>
      <c r="C51" s="77">
        <f>C50+C39+C25</f>
        <v>171717.565</v>
      </c>
      <c r="D51" s="77">
        <f t="shared" ref="D51:U51" si="16">D50+D39+D25</f>
        <v>122.70000000000002</v>
      </c>
      <c r="E51" s="77">
        <f t="shared" si="16"/>
        <v>311.79700000000003</v>
      </c>
      <c r="F51" s="77">
        <f t="shared" si="16"/>
        <v>427.26</v>
      </c>
      <c r="G51" s="77">
        <f t="shared" si="16"/>
        <v>515.87</v>
      </c>
      <c r="H51" s="77">
        <f t="shared" si="16"/>
        <v>171413.00499999998</v>
      </c>
      <c r="I51" s="77">
        <f t="shared" si="16"/>
        <v>1906.0160000000001</v>
      </c>
      <c r="J51" s="77">
        <f t="shared" si="16"/>
        <v>8.57</v>
      </c>
      <c r="K51" s="77">
        <f t="shared" si="16"/>
        <v>26.119</v>
      </c>
      <c r="L51" s="77">
        <f t="shared" si="16"/>
        <v>16.829999999999998</v>
      </c>
      <c r="M51" s="77">
        <f t="shared" si="16"/>
        <v>16.829999999999998</v>
      </c>
      <c r="N51" s="77">
        <f t="shared" si="16"/>
        <v>1897.7559999999999</v>
      </c>
      <c r="O51" s="77">
        <f t="shared" si="16"/>
        <v>3608.1419999999998</v>
      </c>
      <c r="P51" s="77">
        <f t="shared" si="16"/>
        <v>490.61</v>
      </c>
      <c r="Q51" s="77">
        <f t="shared" si="16"/>
        <v>654.01</v>
      </c>
      <c r="R51" s="77">
        <f t="shared" si="16"/>
        <v>5.72</v>
      </c>
      <c r="S51" s="77">
        <f t="shared" si="16"/>
        <v>5.72</v>
      </c>
      <c r="T51" s="77">
        <f t="shared" si="16"/>
        <v>4093.0320000000002</v>
      </c>
      <c r="U51" s="77">
        <f t="shared" si="16"/>
        <v>177403.79300000001</v>
      </c>
      <c r="V51" s="112"/>
      <c r="W51" s="112"/>
      <c r="X51" s="112"/>
    </row>
    <row r="52" spans="1:24" s="84" customFormat="1" ht="42.75" hidden="1" customHeight="1">
      <c r="A52" s="80"/>
      <c r="B52" s="81"/>
      <c r="C52" s="82"/>
      <c r="D52" s="82"/>
      <c r="E52" s="71">
        <f>'May 2021'!E52+D52</f>
        <v>0</v>
      </c>
      <c r="F52" s="82"/>
      <c r="G52" s="82"/>
      <c r="H52" s="82"/>
      <c r="I52" s="82"/>
      <c r="J52" s="82"/>
      <c r="K52" s="83"/>
      <c r="L52" s="82"/>
      <c r="M52" s="82"/>
      <c r="N52" s="82"/>
      <c r="O52" s="82"/>
      <c r="P52" s="82"/>
      <c r="Q52" s="71">
        <f>'May 2021'!Q52+'June 2021'!P52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'May 2021'!E53+D53</f>
        <v>0</v>
      </c>
      <c r="F53" s="82"/>
      <c r="G53" s="82"/>
      <c r="H53" s="82"/>
      <c r="I53" s="85"/>
      <c r="J53" s="82"/>
      <c r="K53" s="83"/>
      <c r="L53" s="82"/>
      <c r="M53" s="85"/>
      <c r="N53" s="82"/>
      <c r="O53" s="82"/>
      <c r="P53" s="85"/>
      <c r="Q53" s="83"/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/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12">
        <f>D51+J51+P51-F51-L51-R51</f>
        <v>172.07000000000002</v>
      </c>
      <c r="I56" s="112"/>
      <c r="J56" s="112"/>
      <c r="K56" s="112"/>
      <c r="L56" s="112"/>
      <c r="M56" s="112"/>
      <c r="N56" s="112"/>
      <c r="O56" s="90"/>
      <c r="P56" s="112"/>
      <c r="Q56" s="112"/>
      <c r="R56" s="112"/>
      <c r="S56" s="112"/>
      <c r="T56" s="112"/>
      <c r="U56" s="113"/>
      <c r="V56" s="113"/>
      <c r="W56" s="113"/>
      <c r="X56" s="113"/>
    </row>
    <row r="57" spans="1:24" s="78" customFormat="1" ht="66" customHeight="1">
      <c r="A57" s="87"/>
      <c r="B57" s="88"/>
      <c r="C57" s="112"/>
      <c r="D57" s="184" t="s">
        <v>62</v>
      </c>
      <c r="E57" s="184"/>
      <c r="F57" s="184"/>
      <c r="G57" s="184"/>
      <c r="H57" s="112">
        <f>E51+K51+Q51-G51-M51-S51</f>
        <v>453.50600000000003</v>
      </c>
      <c r="I57" s="112"/>
      <c r="J57" s="112"/>
      <c r="K57" s="112"/>
      <c r="L57" s="112"/>
      <c r="M57" s="112"/>
      <c r="N57" s="112"/>
      <c r="O57" s="90"/>
      <c r="P57" s="112"/>
      <c r="Q57" s="112"/>
      <c r="R57" s="112"/>
      <c r="S57" s="112"/>
      <c r="T57" s="112"/>
      <c r="U57" s="113"/>
      <c r="V57" s="113"/>
      <c r="W57" s="113"/>
      <c r="X57" s="113"/>
    </row>
    <row r="58" spans="1:24" ht="54" customHeight="1">
      <c r="C58" s="89"/>
      <c r="D58" s="184" t="s">
        <v>63</v>
      </c>
      <c r="E58" s="184"/>
      <c r="F58" s="184"/>
      <c r="G58" s="184"/>
      <c r="H58" s="112">
        <f>H51+N51+T51</f>
        <v>177403.79299999998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13"/>
      <c r="D59" s="113"/>
      <c r="E59" s="46"/>
      <c r="H59" s="92"/>
      <c r="J59" s="92"/>
      <c r="K59" s="92"/>
      <c r="L59" s="94" t="e">
        <f>#REF!+'June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#REF!+'June 2021'!H56</f>
        <v>#REF!</v>
      </c>
      <c r="J60" s="97">
        <f>'April 2021'!H58+'June 2021'!H56</f>
        <v>177326.89300000004</v>
      </c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2021'!H58+'June 2021'!H56</f>
        <v>177009.71300000002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9"/>
      <c r="J62" s="98"/>
      <c r="Q62" s="113"/>
      <c r="R62" s="113"/>
      <c r="S62" s="63"/>
      <c r="T62" s="113"/>
      <c r="U62" s="113"/>
      <c r="V62" s="86">
        <f>Q51+K51+E51-S51-M51-G51</f>
        <v>453.50599999999997</v>
      </c>
      <c r="W62" s="113"/>
      <c r="X62" s="113"/>
    </row>
    <row r="63" spans="1:24" s="78" customFormat="1" ht="61.5" customHeight="1">
      <c r="B63" s="88"/>
      <c r="G63" s="97">
        <f>'[1]May 2020'!H56+'June 2021'!H56</f>
        <v>174903.03100000002</v>
      </c>
      <c r="J63" s="185" t="s">
        <v>67</v>
      </c>
      <c r="K63" s="185"/>
      <c r="L63" s="185"/>
      <c r="O63" s="113"/>
      <c r="S63" s="98"/>
      <c r="U63" s="113"/>
      <c r="V63" s="113"/>
      <c r="W63" s="113"/>
      <c r="X63" s="113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13"/>
      <c r="S64" s="98"/>
      <c r="U64" s="113"/>
      <c r="V64" s="113"/>
      <c r="W64" s="113"/>
      <c r="X64" s="113"/>
    </row>
    <row r="66" spans="2:24">
      <c r="H66" s="94" t="e">
        <f>#REF!+'June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zoomScale="50" zoomScaleNormal="50" zoomScaleSheetLayoutView="25" workbookViewId="0">
      <pane ySplit="6" topLeftCell="A49" activePane="bottomLeft" state="frozen"/>
      <selection pane="bottomLeft" activeCell="E18" sqref="E18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14" t="s">
        <v>13</v>
      </c>
      <c r="E6" s="114" t="s">
        <v>14</v>
      </c>
      <c r="F6" s="114" t="s">
        <v>13</v>
      </c>
      <c r="G6" s="114" t="s">
        <v>14</v>
      </c>
      <c r="H6" s="180"/>
      <c r="I6" s="180"/>
      <c r="J6" s="68" t="s">
        <v>13</v>
      </c>
      <c r="K6" s="114" t="s">
        <v>14</v>
      </c>
      <c r="L6" s="114" t="s">
        <v>13</v>
      </c>
      <c r="M6" s="114" t="s">
        <v>14</v>
      </c>
      <c r="N6" s="180"/>
      <c r="O6" s="180"/>
      <c r="P6" s="114" t="s">
        <v>13</v>
      </c>
      <c r="Q6" s="114" t="s">
        <v>14</v>
      </c>
      <c r="R6" s="114" t="s">
        <v>13</v>
      </c>
      <c r="S6" s="114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'June 2021'!H7</f>
        <v>2176.6200000000008</v>
      </c>
      <c r="D7" s="71">
        <v>0</v>
      </c>
      <c r="E7" s="71">
        <f>'June 2021'!E7+'july 2021'!D7</f>
        <v>0</v>
      </c>
      <c r="F7" s="71">
        <v>14.3</v>
      </c>
      <c r="G7" s="71">
        <f>'June 2021'!G7+'july 2021'!F7</f>
        <v>14.3</v>
      </c>
      <c r="H7" s="71">
        <f>C7+(D7-F7)</f>
        <v>2162.3200000000006</v>
      </c>
      <c r="I7" s="71">
        <f>'June 2021'!N7</f>
        <v>297.59999999999991</v>
      </c>
      <c r="J7" s="71">
        <v>3.4</v>
      </c>
      <c r="K7" s="71">
        <f>'June 2021'!K7+'july 2021'!J7</f>
        <v>3.63</v>
      </c>
      <c r="L7" s="71">
        <v>0</v>
      </c>
      <c r="M7" s="71">
        <f>'June 2021'!M7+'july 2021'!L7</f>
        <v>0</v>
      </c>
      <c r="N7" s="71">
        <f>I7+J7-L7</f>
        <v>300.99999999999989</v>
      </c>
      <c r="O7" s="72">
        <f>'June 2021'!T7</f>
        <v>207.97000000000006</v>
      </c>
      <c r="P7" s="71">
        <v>0</v>
      </c>
      <c r="Q7" s="71">
        <f>'June 2021'!Q7+'july 2021'!P7</f>
        <v>0.06</v>
      </c>
      <c r="R7" s="71">
        <v>0</v>
      </c>
      <c r="S7" s="71">
        <f>'June 2021'!S7+'july 2021'!R7</f>
        <v>0</v>
      </c>
      <c r="T7" s="72">
        <f>O7+P7-R7</f>
        <v>207.97000000000006</v>
      </c>
      <c r="U7" s="72">
        <f>H7+N7+T7</f>
        <v>2671.2900000000009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'June 2021'!H8</f>
        <v>10.324999999999999</v>
      </c>
      <c r="D8" s="71">
        <v>0</v>
      </c>
      <c r="E8" s="71">
        <f>'June 2021'!E8+'july 2021'!D8</f>
        <v>0</v>
      </c>
      <c r="F8" s="71">
        <v>0</v>
      </c>
      <c r="G8" s="71">
        <f>'June 2021'!G8+'july 2021'!F8</f>
        <v>0</v>
      </c>
      <c r="H8" s="71">
        <f t="shared" ref="H8:H48" si="0">C8+(D8-F8)</f>
        <v>10.324999999999999</v>
      </c>
      <c r="I8" s="71">
        <f>'June 2021'!N8</f>
        <v>35.980000000000004</v>
      </c>
      <c r="J8" s="71">
        <v>2.34</v>
      </c>
      <c r="K8" s="71">
        <f>'June 2021'!K8+'july 2021'!J8</f>
        <v>7.04</v>
      </c>
      <c r="L8" s="71">
        <v>0</v>
      </c>
      <c r="M8" s="71">
        <f>'June 2021'!M8+'july 2021'!L8</f>
        <v>0</v>
      </c>
      <c r="N8" s="71">
        <f t="shared" ref="N8:N48" si="1">I8+J8-L8</f>
        <v>38.320000000000007</v>
      </c>
      <c r="O8" s="72">
        <f>'June 2021'!T8</f>
        <v>164.56</v>
      </c>
      <c r="P8" s="71">
        <v>0</v>
      </c>
      <c r="Q8" s="71">
        <f>'June 2021'!Q8+'july 2021'!P8</f>
        <v>0</v>
      </c>
      <c r="R8" s="71">
        <v>0</v>
      </c>
      <c r="S8" s="71">
        <f>'June 2021'!S8+'july 2021'!R8</f>
        <v>0</v>
      </c>
      <c r="T8" s="72">
        <f t="shared" ref="T8:T48" si="2">O8+P8-R8</f>
        <v>164.56</v>
      </c>
      <c r="U8" s="72">
        <f t="shared" ref="U8:U48" si="3">H8+N8+T8</f>
        <v>213.20500000000001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'June 2021'!H9</f>
        <v>1250.3299999999997</v>
      </c>
      <c r="D9" s="71">
        <v>0</v>
      </c>
      <c r="E9" s="71">
        <f>'June 2021'!E9+'july 2021'!D9</f>
        <v>0</v>
      </c>
      <c r="F9" s="71">
        <v>0</v>
      </c>
      <c r="G9" s="71">
        <f>'June 2021'!G9+'july 2021'!F9</f>
        <v>0</v>
      </c>
      <c r="H9" s="71">
        <f t="shared" si="0"/>
        <v>1250.3299999999997</v>
      </c>
      <c r="I9" s="71">
        <f>'June 2021'!N9</f>
        <v>150.44600000000005</v>
      </c>
      <c r="J9" s="71">
        <v>0.58499999999999996</v>
      </c>
      <c r="K9" s="71">
        <f>'June 2021'!K9+'july 2021'!J9</f>
        <v>2.0169999999999999</v>
      </c>
      <c r="L9" s="71">
        <v>0</v>
      </c>
      <c r="M9" s="71">
        <f>'June 2021'!M9+'july 2021'!L9</f>
        <v>0</v>
      </c>
      <c r="N9" s="71">
        <f t="shared" si="1"/>
        <v>151.03100000000006</v>
      </c>
      <c r="O9" s="72">
        <f>'June 2021'!T9</f>
        <v>141.44</v>
      </c>
      <c r="P9" s="71">
        <v>0</v>
      </c>
      <c r="Q9" s="71">
        <f>'June 2021'!Q9+'july 2021'!P9</f>
        <v>0</v>
      </c>
      <c r="R9" s="71">
        <v>0</v>
      </c>
      <c r="S9" s="71">
        <f>'June 2021'!S9+'july 2021'!R9</f>
        <v>0</v>
      </c>
      <c r="T9" s="72">
        <f t="shared" si="2"/>
        <v>141.44</v>
      </c>
      <c r="U9" s="72">
        <f t="shared" si="3"/>
        <v>1542.8009999999999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'June 2021'!H10</f>
        <v>183.93</v>
      </c>
      <c r="D10" s="71">
        <v>0</v>
      </c>
      <c r="E10" s="71">
        <f>'June 2021'!E10+'july 2021'!D10</f>
        <v>0</v>
      </c>
      <c r="F10" s="71">
        <v>0</v>
      </c>
      <c r="G10" s="71">
        <f>'June 2021'!G10+'july 2021'!F10</f>
        <v>0</v>
      </c>
      <c r="H10" s="71">
        <f t="shared" si="0"/>
        <v>183.93</v>
      </c>
      <c r="I10" s="71">
        <f>'June 2021'!N10</f>
        <v>164.01500000000004</v>
      </c>
      <c r="J10" s="71">
        <v>0.02</v>
      </c>
      <c r="K10" s="71">
        <f>'June 2021'!K10+'july 2021'!J10</f>
        <v>2.2600000000000002</v>
      </c>
      <c r="L10" s="71">
        <v>0</v>
      </c>
      <c r="M10" s="71">
        <f>'June 2021'!M10+'july 2021'!L10</f>
        <v>0</v>
      </c>
      <c r="N10" s="71">
        <f t="shared" si="1"/>
        <v>164.03500000000005</v>
      </c>
      <c r="O10" s="72">
        <f>'June 2021'!T10</f>
        <v>409.47999999999996</v>
      </c>
      <c r="P10" s="71">
        <v>0</v>
      </c>
      <c r="Q10" s="71">
        <f>'June 2021'!Q10+'july 2021'!P10</f>
        <v>0</v>
      </c>
      <c r="R10" s="71">
        <v>0</v>
      </c>
      <c r="S10" s="71">
        <f>'June 2021'!S10+'july 2021'!R10</f>
        <v>0</v>
      </c>
      <c r="T10" s="72">
        <f t="shared" si="2"/>
        <v>409.47999999999996</v>
      </c>
      <c r="U10" s="72">
        <f t="shared" si="3"/>
        <v>757.44499999999994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3621.2050000000004</v>
      </c>
      <c r="D11" s="77">
        <f t="shared" ref="D11:U11" si="4">SUM(D7:D10)</f>
        <v>0</v>
      </c>
      <c r="E11" s="77">
        <f t="shared" si="4"/>
        <v>0</v>
      </c>
      <c r="F11" s="77">
        <f t="shared" si="4"/>
        <v>14.3</v>
      </c>
      <c r="G11" s="77">
        <f t="shared" si="4"/>
        <v>14.3</v>
      </c>
      <c r="H11" s="77">
        <f t="shared" si="4"/>
        <v>3606.9050000000002</v>
      </c>
      <c r="I11" s="77">
        <f t="shared" si="4"/>
        <v>648.04099999999994</v>
      </c>
      <c r="J11" s="77">
        <f t="shared" si="4"/>
        <v>6.3449999999999998</v>
      </c>
      <c r="K11" s="77">
        <f t="shared" si="4"/>
        <v>14.946999999999999</v>
      </c>
      <c r="L11" s="77">
        <f t="shared" si="4"/>
        <v>0</v>
      </c>
      <c r="M11" s="77">
        <f t="shared" si="4"/>
        <v>0</v>
      </c>
      <c r="N11" s="77">
        <f t="shared" si="4"/>
        <v>654.38599999999997</v>
      </c>
      <c r="O11" s="77">
        <f t="shared" si="4"/>
        <v>923.45</v>
      </c>
      <c r="P11" s="77">
        <f t="shared" si="4"/>
        <v>0</v>
      </c>
      <c r="Q11" s="77">
        <f t="shared" si="4"/>
        <v>0.06</v>
      </c>
      <c r="R11" s="77">
        <f t="shared" si="4"/>
        <v>0</v>
      </c>
      <c r="S11" s="77">
        <f t="shared" si="4"/>
        <v>0</v>
      </c>
      <c r="T11" s="77">
        <f t="shared" si="4"/>
        <v>923.45</v>
      </c>
      <c r="U11" s="77">
        <f t="shared" si="4"/>
        <v>5184.741</v>
      </c>
      <c r="V11" s="115"/>
      <c r="W11" s="115"/>
      <c r="X11" s="115"/>
    </row>
    <row r="12" spans="1:184" ht="42.75" customHeight="1">
      <c r="A12" s="69">
        <v>5</v>
      </c>
      <c r="B12" s="70" t="s">
        <v>20</v>
      </c>
      <c r="C12" s="71">
        <f>'June 2021'!H12</f>
        <v>1909.589999999999</v>
      </c>
      <c r="D12" s="71">
        <v>0</v>
      </c>
      <c r="E12" s="71">
        <f>'June 2021'!E12+'july 2021'!D12</f>
        <v>0</v>
      </c>
      <c r="F12" s="71">
        <v>0</v>
      </c>
      <c r="G12" s="71">
        <f>'June 2021'!G12+'july 2021'!F12</f>
        <v>64.61</v>
      </c>
      <c r="H12" s="71">
        <f t="shared" si="0"/>
        <v>1909.589999999999</v>
      </c>
      <c r="I12" s="71">
        <f>'June 2021'!N12</f>
        <v>122.88299999999998</v>
      </c>
      <c r="J12" s="101">
        <v>0.16</v>
      </c>
      <c r="K12" s="71">
        <f>'June 2021'!K12+'july 2021'!J12</f>
        <v>0.75000000000000011</v>
      </c>
      <c r="L12" s="71">
        <v>0</v>
      </c>
      <c r="M12" s="71">
        <f>'June 2021'!M12+'july 2021'!L12</f>
        <v>0</v>
      </c>
      <c r="N12" s="71">
        <f t="shared" si="1"/>
        <v>123.04299999999998</v>
      </c>
      <c r="O12" s="72">
        <f>'June 2021'!T12</f>
        <v>326.75</v>
      </c>
      <c r="P12" s="71">
        <v>0</v>
      </c>
      <c r="Q12" s="71">
        <f>'June 2021'!Q12+'july 2021'!P12</f>
        <v>78.11</v>
      </c>
      <c r="R12" s="71">
        <v>0</v>
      </c>
      <c r="S12" s="71">
        <f>'June 2021'!S12+'july 2021'!R12</f>
        <v>0</v>
      </c>
      <c r="T12" s="72">
        <f t="shared" si="2"/>
        <v>326.75</v>
      </c>
      <c r="U12" s="72">
        <f t="shared" si="3"/>
        <v>2359.3829999999989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'June 2021'!H13</f>
        <v>1014.7699999999998</v>
      </c>
      <c r="D13" s="71">
        <v>0</v>
      </c>
      <c r="E13" s="71">
        <f>'June 2021'!E13+'july 2021'!D13</f>
        <v>0</v>
      </c>
      <c r="F13" s="71">
        <v>0</v>
      </c>
      <c r="G13" s="71">
        <f>'June 2021'!G13+'july 2021'!F13</f>
        <v>0</v>
      </c>
      <c r="H13" s="71">
        <f t="shared" si="0"/>
        <v>1014.7699999999998</v>
      </c>
      <c r="I13" s="71">
        <f>'June 2021'!N13</f>
        <v>142.46400000000003</v>
      </c>
      <c r="J13" s="101">
        <v>0.82</v>
      </c>
      <c r="K13" s="71">
        <f>'June 2021'!K13+'july 2021'!J13</f>
        <v>2.35</v>
      </c>
      <c r="L13" s="71">
        <v>0</v>
      </c>
      <c r="M13" s="71">
        <f>'June 2021'!M13+'july 2021'!L13</f>
        <v>0</v>
      </c>
      <c r="N13" s="71">
        <f t="shared" si="1"/>
        <v>143.28400000000002</v>
      </c>
      <c r="O13" s="72">
        <f>'June 2021'!T13</f>
        <v>85.32</v>
      </c>
      <c r="P13" s="71">
        <v>0</v>
      </c>
      <c r="Q13" s="71">
        <f>'June 2021'!Q13+'july 2021'!P13</f>
        <v>0</v>
      </c>
      <c r="R13" s="71">
        <v>0</v>
      </c>
      <c r="S13" s="71">
        <f>'June 2021'!S13+'july 2021'!R13</f>
        <v>0</v>
      </c>
      <c r="T13" s="72">
        <f t="shared" si="2"/>
        <v>85.32</v>
      </c>
      <c r="U13" s="72">
        <f t="shared" si="3"/>
        <v>1243.3739999999998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'June 2021'!H14</f>
        <v>2182.3299999999995</v>
      </c>
      <c r="D14" s="71">
        <v>0</v>
      </c>
      <c r="E14" s="71">
        <f>'June 2021'!E14+'july 2021'!D14</f>
        <v>0.15</v>
      </c>
      <c r="F14" s="71">
        <v>0</v>
      </c>
      <c r="G14" s="71">
        <f>'June 2021'!G14+'july 2021'!F14</f>
        <v>0</v>
      </c>
      <c r="H14" s="71">
        <f t="shared" si="0"/>
        <v>2182.3299999999995</v>
      </c>
      <c r="I14" s="71">
        <f>'June 2021'!N14</f>
        <v>196.37399999999997</v>
      </c>
      <c r="J14" s="102">
        <v>1.75</v>
      </c>
      <c r="K14" s="71">
        <f>'June 2021'!K14+'july 2021'!J14</f>
        <v>6.1470000000000002</v>
      </c>
      <c r="L14" s="71">
        <v>0</v>
      </c>
      <c r="M14" s="71">
        <f>'June 2021'!M14+'july 2021'!L14</f>
        <v>0</v>
      </c>
      <c r="N14" s="71">
        <f t="shared" si="1"/>
        <v>198.12399999999997</v>
      </c>
      <c r="O14" s="72">
        <f>'June 2021'!T14</f>
        <v>318.15999999999997</v>
      </c>
      <c r="P14" s="71">
        <v>0</v>
      </c>
      <c r="Q14" s="71">
        <f>'June 2021'!Q14+'july 2021'!P14</f>
        <v>0</v>
      </c>
      <c r="R14" s="71">
        <v>0</v>
      </c>
      <c r="S14" s="71">
        <f>'June 2021'!S14+'july 2021'!R14</f>
        <v>0</v>
      </c>
      <c r="T14" s="72">
        <f t="shared" si="2"/>
        <v>318.15999999999997</v>
      </c>
      <c r="U14" s="72">
        <f t="shared" si="3"/>
        <v>2698.6139999999991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5106.6899999999987</v>
      </c>
      <c r="D15" s="77">
        <f t="shared" ref="D15:U15" si="5">SUM(D12:D14)</f>
        <v>0</v>
      </c>
      <c r="E15" s="77">
        <f t="shared" si="5"/>
        <v>0.15</v>
      </c>
      <c r="F15" s="77">
        <f t="shared" si="5"/>
        <v>0</v>
      </c>
      <c r="G15" s="77">
        <f t="shared" si="5"/>
        <v>64.61</v>
      </c>
      <c r="H15" s="77">
        <f t="shared" si="5"/>
        <v>5106.6899999999987</v>
      </c>
      <c r="I15" s="77">
        <f t="shared" si="5"/>
        <v>461.72099999999995</v>
      </c>
      <c r="J15" s="77">
        <f t="shared" si="5"/>
        <v>2.73</v>
      </c>
      <c r="K15" s="77">
        <f t="shared" si="5"/>
        <v>9.2469999999999999</v>
      </c>
      <c r="L15" s="77">
        <f t="shared" si="5"/>
        <v>0</v>
      </c>
      <c r="M15" s="77">
        <f t="shared" si="5"/>
        <v>0</v>
      </c>
      <c r="N15" s="77">
        <f t="shared" si="5"/>
        <v>464.45099999999996</v>
      </c>
      <c r="O15" s="77">
        <f t="shared" si="5"/>
        <v>730.23</v>
      </c>
      <c r="P15" s="77">
        <f t="shared" si="5"/>
        <v>0</v>
      </c>
      <c r="Q15" s="77">
        <f t="shared" si="5"/>
        <v>78.11</v>
      </c>
      <c r="R15" s="77">
        <f t="shared" si="5"/>
        <v>0</v>
      </c>
      <c r="S15" s="77">
        <f t="shared" si="5"/>
        <v>0</v>
      </c>
      <c r="T15" s="77">
        <f t="shared" si="5"/>
        <v>730.23</v>
      </c>
      <c r="U15" s="77">
        <f t="shared" si="5"/>
        <v>6301.3709999999974</v>
      </c>
      <c r="V15" s="115"/>
      <c r="W15" s="115"/>
      <c r="X15" s="115"/>
    </row>
    <row r="16" spans="1:184" ht="42.75" customHeight="1">
      <c r="A16" s="69">
        <v>8</v>
      </c>
      <c r="B16" s="70" t="s">
        <v>25</v>
      </c>
      <c r="C16" s="71">
        <f>'June 2021'!H16</f>
        <v>1896.0719999999994</v>
      </c>
      <c r="D16" s="71">
        <v>1.52</v>
      </c>
      <c r="E16" s="71">
        <f>'June 2021'!E16+'july 2021'!D16</f>
        <v>3.786</v>
      </c>
      <c r="F16" s="71">
        <v>4.91</v>
      </c>
      <c r="G16" s="71">
        <f>'June 2021'!G16+'july 2021'!F16</f>
        <v>29.1</v>
      </c>
      <c r="H16" s="71">
        <f t="shared" si="0"/>
        <v>1892.6819999999993</v>
      </c>
      <c r="I16" s="71">
        <f>'June 2021'!N16</f>
        <v>65.765000000000029</v>
      </c>
      <c r="J16" s="71">
        <v>0.2</v>
      </c>
      <c r="K16" s="71">
        <f>'June 2021'!K16+'july 2021'!J16</f>
        <v>0.48600000000000004</v>
      </c>
      <c r="L16" s="71">
        <v>0</v>
      </c>
      <c r="M16" s="71">
        <f>'June 2021'!M16+'july 2021'!L16</f>
        <v>0</v>
      </c>
      <c r="N16" s="71">
        <f t="shared" si="1"/>
        <v>65.965000000000032</v>
      </c>
      <c r="O16" s="72">
        <f>'June 2021'!T16</f>
        <v>77.888999999999996</v>
      </c>
      <c r="P16" s="71">
        <v>9.89</v>
      </c>
      <c r="Q16" s="71">
        <f>'June 2021'!Q16+'july 2021'!P16</f>
        <v>11.07</v>
      </c>
      <c r="R16" s="71">
        <v>0</v>
      </c>
      <c r="S16" s="71">
        <f>'June 2021'!S16+'july 2021'!R16</f>
        <v>0</v>
      </c>
      <c r="T16" s="72">
        <f t="shared" si="2"/>
        <v>87.778999999999996</v>
      </c>
      <c r="U16" s="72">
        <f t="shared" si="3"/>
        <v>2046.4259999999995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'June 2021'!H17</f>
        <v>657.05399999999986</v>
      </c>
      <c r="D17" s="71">
        <v>0</v>
      </c>
      <c r="E17" s="71">
        <f>'June 2021'!E17+'july 2021'!D17</f>
        <v>0</v>
      </c>
      <c r="F17" s="71">
        <v>0</v>
      </c>
      <c r="G17" s="71">
        <f>'June 2021'!G17+'july 2021'!F17</f>
        <v>77.06</v>
      </c>
      <c r="H17" s="71">
        <f t="shared" si="0"/>
        <v>657.05399999999986</v>
      </c>
      <c r="I17" s="71">
        <f>'June 2021'!N17</f>
        <v>19.356999999999996</v>
      </c>
      <c r="J17" s="71">
        <v>0.05</v>
      </c>
      <c r="K17" s="71">
        <f>'June 2021'!K17+'july 2021'!J17</f>
        <v>1.1500000000000001</v>
      </c>
      <c r="L17" s="71">
        <v>0</v>
      </c>
      <c r="M17" s="71">
        <f>'June 2021'!M17+'july 2021'!L17</f>
        <v>4.09</v>
      </c>
      <c r="N17" s="71">
        <f t="shared" si="1"/>
        <v>19.406999999999996</v>
      </c>
      <c r="O17" s="72">
        <f>'June 2021'!T17</f>
        <v>407.971</v>
      </c>
      <c r="P17" s="71">
        <v>0</v>
      </c>
      <c r="Q17" s="71">
        <f>'June 2021'!Q17+'july 2021'!P17</f>
        <v>49.940000000000005</v>
      </c>
      <c r="R17" s="71">
        <v>0</v>
      </c>
      <c r="S17" s="71">
        <f>'June 2021'!S17+'july 2021'!R17</f>
        <v>0</v>
      </c>
      <c r="T17" s="72">
        <f t="shared" si="2"/>
        <v>407.971</v>
      </c>
      <c r="U17" s="72">
        <f t="shared" si="3"/>
        <v>1084.4319999999998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'June 2021'!H18</f>
        <v>827.95499999999947</v>
      </c>
      <c r="D18" s="71">
        <v>0.3</v>
      </c>
      <c r="E18" s="71">
        <f>'June 2021'!E18+'july 2021'!D18</f>
        <v>1.05</v>
      </c>
      <c r="F18" s="71">
        <v>0</v>
      </c>
      <c r="G18" s="71">
        <f>'June 2021'!G18+'july 2021'!F18</f>
        <v>0</v>
      </c>
      <c r="H18" s="71">
        <f t="shared" si="0"/>
        <v>828.25499999999943</v>
      </c>
      <c r="I18" s="71">
        <f>'June 2021'!N18</f>
        <v>36.114999999999988</v>
      </c>
      <c r="J18" s="71">
        <v>0</v>
      </c>
      <c r="K18" s="71">
        <f>'June 2021'!K18+'july 2021'!J18</f>
        <v>0.08</v>
      </c>
      <c r="L18" s="71">
        <v>0</v>
      </c>
      <c r="M18" s="71">
        <f>'June 2021'!M18+'july 2021'!L18</f>
        <v>0</v>
      </c>
      <c r="N18" s="71">
        <f t="shared" si="1"/>
        <v>36.114999999999988</v>
      </c>
      <c r="O18" s="72">
        <f>'June 2021'!T18</f>
        <v>62.058000000000007</v>
      </c>
      <c r="P18" s="71">
        <v>0.22</v>
      </c>
      <c r="Q18" s="71">
        <f>'June 2021'!Q18+'july 2021'!P18</f>
        <v>1.82</v>
      </c>
      <c r="R18" s="71">
        <v>0</v>
      </c>
      <c r="S18" s="71">
        <f>'June 2021'!S18+'july 2021'!R18</f>
        <v>0</v>
      </c>
      <c r="T18" s="72">
        <f t="shared" si="2"/>
        <v>62.278000000000006</v>
      </c>
      <c r="U18" s="72">
        <f t="shared" si="3"/>
        <v>926.64799999999946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3381.0809999999988</v>
      </c>
      <c r="D19" s="77">
        <f t="shared" ref="D19:U19" si="6">SUM(D16:D18)</f>
        <v>1.82</v>
      </c>
      <c r="E19" s="77">
        <f t="shared" si="6"/>
        <v>4.8360000000000003</v>
      </c>
      <c r="F19" s="77">
        <f t="shared" si="6"/>
        <v>4.91</v>
      </c>
      <c r="G19" s="77">
        <f t="shared" si="6"/>
        <v>106.16</v>
      </c>
      <c r="H19" s="77">
        <f t="shared" si="6"/>
        <v>3377.9909999999982</v>
      </c>
      <c r="I19" s="77">
        <f t="shared" si="6"/>
        <v>121.23700000000002</v>
      </c>
      <c r="J19" s="77">
        <f t="shared" si="6"/>
        <v>0.25</v>
      </c>
      <c r="K19" s="77">
        <f t="shared" si="6"/>
        <v>1.7160000000000002</v>
      </c>
      <c r="L19" s="77">
        <f t="shared" si="6"/>
        <v>0</v>
      </c>
      <c r="M19" s="77">
        <f t="shared" si="6"/>
        <v>4.09</v>
      </c>
      <c r="N19" s="77">
        <f t="shared" si="6"/>
        <v>121.48700000000002</v>
      </c>
      <c r="O19" s="77">
        <f t="shared" si="6"/>
        <v>547.91800000000001</v>
      </c>
      <c r="P19" s="77">
        <f t="shared" si="6"/>
        <v>10.110000000000001</v>
      </c>
      <c r="Q19" s="77">
        <f t="shared" si="6"/>
        <v>62.830000000000005</v>
      </c>
      <c r="R19" s="77">
        <f t="shared" si="6"/>
        <v>0</v>
      </c>
      <c r="S19" s="77">
        <f t="shared" si="6"/>
        <v>0</v>
      </c>
      <c r="T19" s="77">
        <f t="shared" si="6"/>
        <v>558.02800000000002</v>
      </c>
      <c r="U19" s="77">
        <f t="shared" si="6"/>
        <v>4057.5059999999985</v>
      </c>
      <c r="V19" s="115"/>
      <c r="W19" s="115"/>
      <c r="X19" s="115"/>
    </row>
    <row r="20" spans="1:24" ht="42.75" customHeight="1">
      <c r="A20" s="69">
        <v>11</v>
      </c>
      <c r="B20" s="70" t="s">
        <v>29</v>
      </c>
      <c r="C20" s="71">
        <f>'June 2021'!H20</f>
        <v>1354.1549999999995</v>
      </c>
      <c r="D20" s="71">
        <v>1.48</v>
      </c>
      <c r="E20" s="71">
        <f>'June 2021'!E20+'july 2021'!D20</f>
        <v>2.9950000000000001</v>
      </c>
      <c r="F20" s="71">
        <v>0</v>
      </c>
      <c r="G20" s="71">
        <f>'June 2021'!G20+'july 2021'!F20</f>
        <v>56</v>
      </c>
      <c r="H20" s="71">
        <f t="shared" si="0"/>
        <v>1355.6349999999995</v>
      </c>
      <c r="I20" s="71">
        <f>'June 2021'!N20</f>
        <v>145.17499999999998</v>
      </c>
      <c r="J20" s="71">
        <v>0.16</v>
      </c>
      <c r="K20" s="71">
        <f>'June 2021'!K20+'july 2021'!J20</f>
        <v>0.64</v>
      </c>
      <c r="L20" s="71">
        <v>0</v>
      </c>
      <c r="M20" s="71">
        <f>'June 2021'!M20+'july 2021'!L20</f>
        <v>0</v>
      </c>
      <c r="N20" s="71">
        <f t="shared" si="1"/>
        <v>145.33499999999998</v>
      </c>
      <c r="O20" s="72">
        <f>'June 2021'!T20</f>
        <v>340.79399999999993</v>
      </c>
      <c r="P20" s="71">
        <v>0</v>
      </c>
      <c r="Q20" s="71">
        <f>'June 2021'!Q20+'july 2021'!P20</f>
        <v>56.07</v>
      </c>
      <c r="R20" s="71">
        <v>0</v>
      </c>
      <c r="S20" s="71">
        <f>'June 2021'!S20+'july 2021'!R20</f>
        <v>0</v>
      </c>
      <c r="T20" s="72">
        <f t="shared" si="2"/>
        <v>340.79399999999993</v>
      </c>
      <c r="U20" s="72">
        <f t="shared" si="3"/>
        <v>1841.7639999999994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'June 2021'!H21</f>
        <v>874.31999999999994</v>
      </c>
      <c r="D21" s="71">
        <v>0.05</v>
      </c>
      <c r="E21" s="71">
        <f>'June 2021'!E21+'july 2021'!D21</f>
        <v>0.05</v>
      </c>
      <c r="F21" s="71">
        <v>10</v>
      </c>
      <c r="G21" s="71">
        <f>'June 2021'!G21+'july 2021'!F21</f>
        <v>34.299999999999997</v>
      </c>
      <c r="H21" s="71">
        <f t="shared" si="0"/>
        <v>864.36999999999989</v>
      </c>
      <c r="I21" s="71">
        <f>'June 2021'!N21</f>
        <v>46.483000000000004</v>
      </c>
      <c r="J21" s="71">
        <v>0.09</v>
      </c>
      <c r="K21" s="71">
        <f>'June 2021'!K21+'july 2021'!J21</f>
        <v>0.21</v>
      </c>
      <c r="L21" s="71">
        <v>0</v>
      </c>
      <c r="M21" s="71">
        <f>'June 2021'!M21+'july 2021'!L21</f>
        <v>0</v>
      </c>
      <c r="N21" s="71">
        <f t="shared" si="1"/>
        <v>46.573000000000008</v>
      </c>
      <c r="O21" s="72">
        <f>'June 2021'!T21</f>
        <v>176.23000000000002</v>
      </c>
      <c r="P21" s="71">
        <v>10</v>
      </c>
      <c r="Q21" s="71">
        <f>'June 2021'!Q21+'july 2021'!P21</f>
        <v>34.299999999999997</v>
      </c>
      <c r="R21" s="71">
        <v>0</v>
      </c>
      <c r="S21" s="71">
        <f>'June 2021'!S21+'july 2021'!R21</f>
        <v>0</v>
      </c>
      <c r="T21" s="72">
        <f t="shared" si="2"/>
        <v>186.23000000000002</v>
      </c>
      <c r="U21" s="72">
        <f t="shared" si="3"/>
        <v>1097.1729999999998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'June 2021'!H22</f>
        <v>329.84999999999985</v>
      </c>
      <c r="D22" s="71">
        <v>0</v>
      </c>
      <c r="E22" s="71">
        <f>'June 2021'!E22+'july 2021'!D22</f>
        <v>0</v>
      </c>
      <c r="F22" s="71">
        <v>0</v>
      </c>
      <c r="G22" s="71">
        <f>'June 2021'!G22+'july 2021'!F22</f>
        <v>269.70999999999998</v>
      </c>
      <c r="H22" s="71">
        <f t="shared" si="0"/>
        <v>329.84999999999985</v>
      </c>
      <c r="I22" s="71">
        <f>'June 2021'!N22</f>
        <v>15.960000000000006</v>
      </c>
      <c r="J22" s="71">
        <v>0.03</v>
      </c>
      <c r="K22" s="71">
        <f>'June 2021'!K22+'july 2021'!J22</f>
        <v>1.61</v>
      </c>
      <c r="L22" s="71">
        <v>0</v>
      </c>
      <c r="M22" s="71">
        <f>'June 2021'!M22+'july 2021'!L22</f>
        <v>12.74</v>
      </c>
      <c r="N22" s="71">
        <f t="shared" si="1"/>
        <v>15.990000000000006</v>
      </c>
      <c r="O22" s="72">
        <f>'June 2021'!T22</f>
        <v>585.79999999999995</v>
      </c>
      <c r="P22" s="71">
        <v>0</v>
      </c>
      <c r="Q22" s="71">
        <f>'June 2021'!Q22+'july 2021'!P22</f>
        <v>300.51</v>
      </c>
      <c r="R22" s="71">
        <v>0</v>
      </c>
      <c r="S22" s="71">
        <f>'June 2021'!S22+'july 2021'!R22</f>
        <v>5.72</v>
      </c>
      <c r="T22" s="72">
        <f t="shared" si="2"/>
        <v>585.79999999999995</v>
      </c>
      <c r="U22" s="72">
        <f t="shared" si="3"/>
        <v>931.63999999999987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'June 2021'!H23</f>
        <v>1163.8220000000001</v>
      </c>
      <c r="D23" s="71">
        <v>3.79</v>
      </c>
      <c r="E23" s="71">
        <f>'June 2021'!E23+'july 2021'!D23</f>
        <v>10.526</v>
      </c>
      <c r="F23" s="71">
        <v>0</v>
      </c>
      <c r="G23" s="71">
        <f>'June 2021'!G23+'july 2021'!F23</f>
        <v>0</v>
      </c>
      <c r="H23" s="71">
        <f t="shared" si="0"/>
        <v>1167.6120000000001</v>
      </c>
      <c r="I23" s="71">
        <f>'June 2021'!N23</f>
        <v>10.593999999999998</v>
      </c>
      <c r="J23" s="71">
        <v>0</v>
      </c>
      <c r="K23" s="71">
        <f>'June 2021'!K23+'july 2021'!J23</f>
        <v>0.42399999999999999</v>
      </c>
      <c r="L23" s="71">
        <v>0</v>
      </c>
      <c r="M23" s="71">
        <f>'June 2021'!M23+'july 2021'!L23</f>
        <v>0</v>
      </c>
      <c r="N23" s="71">
        <f t="shared" si="1"/>
        <v>10.593999999999998</v>
      </c>
      <c r="O23" s="72">
        <f>'June 2021'!T23</f>
        <v>145.57</v>
      </c>
      <c r="P23" s="71">
        <v>0.06</v>
      </c>
      <c r="Q23" s="71">
        <f>'June 2021'!Q23+'july 2021'!P23</f>
        <v>0.06</v>
      </c>
      <c r="R23" s="71">
        <v>0</v>
      </c>
      <c r="S23" s="71">
        <f>'June 2021'!S23+'july 2021'!R23</f>
        <v>0</v>
      </c>
      <c r="T23" s="72">
        <f t="shared" si="2"/>
        <v>145.63</v>
      </c>
      <c r="U23" s="72">
        <f t="shared" si="3"/>
        <v>1323.8360000000002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3722.1469999999995</v>
      </c>
      <c r="D24" s="77">
        <f t="shared" ref="D24:U24" si="7">SUM(D20:D23)</f>
        <v>5.32</v>
      </c>
      <c r="E24" s="77">
        <f t="shared" si="7"/>
        <v>13.571</v>
      </c>
      <c r="F24" s="77">
        <f t="shared" si="7"/>
        <v>10</v>
      </c>
      <c r="G24" s="77">
        <f t="shared" si="7"/>
        <v>360.01</v>
      </c>
      <c r="H24" s="77">
        <f t="shared" si="7"/>
        <v>3717.4669999999992</v>
      </c>
      <c r="I24" s="77">
        <f t="shared" si="7"/>
        <v>218.21199999999999</v>
      </c>
      <c r="J24" s="77">
        <f t="shared" si="7"/>
        <v>0.28000000000000003</v>
      </c>
      <c r="K24" s="77">
        <f t="shared" si="7"/>
        <v>2.8839999999999999</v>
      </c>
      <c r="L24" s="77">
        <f t="shared" si="7"/>
        <v>0</v>
      </c>
      <c r="M24" s="77">
        <f t="shared" si="7"/>
        <v>12.74</v>
      </c>
      <c r="N24" s="77">
        <f t="shared" si="7"/>
        <v>218.49199999999999</v>
      </c>
      <c r="O24" s="77">
        <f t="shared" si="7"/>
        <v>1248.3939999999998</v>
      </c>
      <c r="P24" s="77">
        <f t="shared" si="7"/>
        <v>10.06</v>
      </c>
      <c r="Q24" s="77">
        <f t="shared" si="7"/>
        <v>390.94</v>
      </c>
      <c r="R24" s="77">
        <f t="shared" si="7"/>
        <v>0</v>
      </c>
      <c r="S24" s="77">
        <f t="shared" si="7"/>
        <v>5.72</v>
      </c>
      <c r="T24" s="77">
        <f t="shared" si="7"/>
        <v>1258.4539999999997</v>
      </c>
      <c r="U24" s="77">
        <f t="shared" si="7"/>
        <v>5194.4129999999986</v>
      </c>
      <c r="V24" s="115"/>
      <c r="W24" s="115"/>
      <c r="X24" s="115"/>
    </row>
    <row r="25" spans="1:24" s="78" customFormat="1" ht="42.75" customHeight="1">
      <c r="A25" s="75"/>
      <c r="B25" s="76" t="s">
        <v>34</v>
      </c>
      <c r="C25" s="77">
        <f>C24+C19+C15+C11</f>
        <v>15831.122999999998</v>
      </c>
      <c r="D25" s="77">
        <f t="shared" ref="D25:U25" si="8">D24+D19+D15+D11</f>
        <v>7.1400000000000006</v>
      </c>
      <c r="E25" s="77">
        <f t="shared" si="8"/>
        <v>18.556999999999999</v>
      </c>
      <c r="F25" s="77">
        <f t="shared" si="8"/>
        <v>29.21</v>
      </c>
      <c r="G25" s="77">
        <f t="shared" si="8"/>
        <v>545.07999999999993</v>
      </c>
      <c r="H25" s="77">
        <f t="shared" si="8"/>
        <v>15809.052999999996</v>
      </c>
      <c r="I25" s="77">
        <f t="shared" si="8"/>
        <v>1449.2109999999998</v>
      </c>
      <c r="J25" s="77">
        <f t="shared" si="8"/>
        <v>9.6050000000000004</v>
      </c>
      <c r="K25" s="77">
        <f t="shared" si="8"/>
        <v>28.793999999999997</v>
      </c>
      <c r="L25" s="77">
        <f t="shared" si="8"/>
        <v>0</v>
      </c>
      <c r="M25" s="77">
        <f t="shared" si="8"/>
        <v>16.829999999999998</v>
      </c>
      <c r="N25" s="77">
        <f t="shared" si="8"/>
        <v>1458.816</v>
      </c>
      <c r="O25" s="77">
        <f t="shared" si="8"/>
        <v>3449.9920000000002</v>
      </c>
      <c r="P25" s="77">
        <f t="shared" si="8"/>
        <v>20.170000000000002</v>
      </c>
      <c r="Q25" s="77">
        <f t="shared" si="8"/>
        <v>531.93999999999994</v>
      </c>
      <c r="R25" s="77">
        <f t="shared" si="8"/>
        <v>0</v>
      </c>
      <c r="S25" s="77">
        <f t="shared" si="8"/>
        <v>5.72</v>
      </c>
      <c r="T25" s="77">
        <f t="shared" si="8"/>
        <v>3470.1619999999994</v>
      </c>
      <c r="U25" s="77">
        <f t="shared" si="8"/>
        <v>20738.030999999995</v>
      </c>
      <c r="V25" s="115"/>
      <c r="W25" s="115"/>
      <c r="X25" s="115"/>
    </row>
    <row r="26" spans="1:24" ht="42.75" customHeight="1">
      <c r="A26" s="69">
        <v>15</v>
      </c>
      <c r="B26" s="70" t="s">
        <v>35</v>
      </c>
      <c r="C26" s="71">
        <f>'June 2021'!H26</f>
        <v>11590.431999999999</v>
      </c>
      <c r="D26" s="71">
        <v>11.04</v>
      </c>
      <c r="E26" s="71">
        <f>'June 2021'!E26+'july 2021'!D26</f>
        <v>28.884999999999998</v>
      </c>
      <c r="F26" s="71">
        <v>0</v>
      </c>
      <c r="G26" s="71">
        <f>'June 2021'!G26+'july 2021'!F26</f>
        <v>0</v>
      </c>
      <c r="H26" s="71">
        <f t="shared" si="0"/>
        <v>11601.472</v>
      </c>
      <c r="I26" s="71">
        <f>'June 2021'!N26</f>
        <v>0</v>
      </c>
      <c r="J26" s="71">
        <v>0</v>
      </c>
      <c r="K26" s="71">
        <f>'June 2021'!K26+'july 2021'!J26</f>
        <v>0</v>
      </c>
      <c r="L26" s="71">
        <v>0</v>
      </c>
      <c r="M26" s="71">
        <f>'June 2021'!M26+'july 2021'!L26</f>
        <v>0</v>
      </c>
      <c r="N26" s="71">
        <f t="shared" si="1"/>
        <v>0</v>
      </c>
      <c r="O26" s="72">
        <f>'June 2021'!T26</f>
        <v>57.38</v>
      </c>
      <c r="P26" s="71">
        <v>0.18</v>
      </c>
      <c r="Q26" s="71">
        <f>'June 2021'!Q26+'july 2021'!P26</f>
        <v>57.56</v>
      </c>
      <c r="R26" s="71">
        <v>0</v>
      </c>
      <c r="S26" s="71">
        <f>'June 2021'!S26+'july 2021'!R26</f>
        <v>0</v>
      </c>
      <c r="T26" s="72">
        <f t="shared" si="2"/>
        <v>57.56</v>
      </c>
      <c r="U26" s="72">
        <f t="shared" si="3"/>
        <v>11659.031999999999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'June 2021'!H27</f>
        <v>10168.006999999992</v>
      </c>
      <c r="D27" s="71">
        <v>13.81</v>
      </c>
      <c r="E27" s="71">
        <f>'June 2021'!E27+'july 2021'!D27</f>
        <v>38.96</v>
      </c>
      <c r="F27" s="71">
        <v>0</v>
      </c>
      <c r="G27" s="71">
        <f>'June 2021'!G27+'july 2021'!F27</f>
        <v>0</v>
      </c>
      <c r="H27" s="71">
        <f t="shared" si="0"/>
        <v>10181.816999999992</v>
      </c>
      <c r="I27" s="71">
        <f>'June 2021'!N27</f>
        <v>331.82499999999999</v>
      </c>
      <c r="J27" s="71">
        <v>0.43</v>
      </c>
      <c r="K27" s="71">
        <f>'June 2021'!K27+'july 2021'!J27</f>
        <v>2.7</v>
      </c>
      <c r="L27" s="71">
        <v>0</v>
      </c>
      <c r="M27" s="71">
        <f>'June 2021'!M27+'july 2021'!L27</f>
        <v>0</v>
      </c>
      <c r="N27" s="71">
        <f t="shared" si="1"/>
        <v>332.255</v>
      </c>
      <c r="O27" s="72">
        <f>'June 2021'!T27</f>
        <v>74.960000000000008</v>
      </c>
      <c r="P27" s="71">
        <v>0</v>
      </c>
      <c r="Q27" s="71">
        <f>'June 2021'!Q27+'july 2021'!P27</f>
        <v>0</v>
      </c>
      <c r="R27" s="71">
        <v>0</v>
      </c>
      <c r="S27" s="71">
        <f>'June 2021'!S27+'july 2021'!R27</f>
        <v>0</v>
      </c>
      <c r="T27" s="72">
        <f t="shared" si="2"/>
        <v>74.960000000000008</v>
      </c>
      <c r="U27" s="72">
        <f t="shared" si="3"/>
        <v>10589.03199999999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21758.438999999991</v>
      </c>
      <c r="D28" s="77">
        <f t="shared" ref="D28:U28" si="9">SUM(D26:D27)</f>
        <v>24.85</v>
      </c>
      <c r="E28" s="77">
        <f t="shared" si="9"/>
        <v>67.844999999999999</v>
      </c>
      <c r="F28" s="77">
        <f t="shared" si="9"/>
        <v>0</v>
      </c>
      <c r="G28" s="77">
        <f t="shared" si="9"/>
        <v>0</v>
      </c>
      <c r="H28" s="77">
        <f t="shared" si="9"/>
        <v>21783.28899999999</v>
      </c>
      <c r="I28" s="77">
        <f t="shared" si="9"/>
        <v>331.82499999999999</v>
      </c>
      <c r="J28" s="77">
        <f t="shared" si="9"/>
        <v>0.43</v>
      </c>
      <c r="K28" s="77">
        <f t="shared" si="9"/>
        <v>2.7</v>
      </c>
      <c r="L28" s="77">
        <f t="shared" si="9"/>
        <v>0</v>
      </c>
      <c r="M28" s="77">
        <f t="shared" si="9"/>
        <v>0</v>
      </c>
      <c r="N28" s="77">
        <f t="shared" si="9"/>
        <v>332.255</v>
      </c>
      <c r="O28" s="77">
        <f t="shared" si="9"/>
        <v>132.34</v>
      </c>
      <c r="P28" s="77">
        <f t="shared" si="9"/>
        <v>0.18</v>
      </c>
      <c r="Q28" s="77">
        <f t="shared" si="9"/>
        <v>57.56</v>
      </c>
      <c r="R28" s="77">
        <f t="shared" si="9"/>
        <v>0</v>
      </c>
      <c r="S28" s="77">
        <f t="shared" si="9"/>
        <v>0</v>
      </c>
      <c r="T28" s="77">
        <f t="shared" si="9"/>
        <v>132.52000000000001</v>
      </c>
      <c r="U28" s="77">
        <f t="shared" si="9"/>
        <v>22248.063999999991</v>
      </c>
      <c r="V28" s="115"/>
      <c r="W28" s="115"/>
      <c r="X28" s="115"/>
    </row>
    <row r="29" spans="1:24" ht="42.75" customHeight="1">
      <c r="A29" s="69">
        <v>17</v>
      </c>
      <c r="B29" s="70" t="s">
        <v>38</v>
      </c>
      <c r="C29" s="71">
        <f>'June 2021'!H29</f>
        <v>6983.8869999999997</v>
      </c>
      <c r="D29" s="71">
        <v>4.72</v>
      </c>
      <c r="E29" s="71">
        <f>'June 2021'!E29+'july 2021'!D29</f>
        <v>17.52</v>
      </c>
      <c r="F29" s="71">
        <v>0</v>
      </c>
      <c r="G29" s="71">
        <f>'June 2021'!G29+'july 2021'!F29</f>
        <v>0</v>
      </c>
      <c r="H29" s="71">
        <f t="shared" si="0"/>
        <v>6988.607</v>
      </c>
      <c r="I29" s="71">
        <f>'June 2021'!N29</f>
        <v>3.5700000000000003</v>
      </c>
      <c r="J29" s="71">
        <v>36.92</v>
      </c>
      <c r="K29" s="71">
        <f>'June 2021'!K29+'july 2021'!J29</f>
        <v>36.92</v>
      </c>
      <c r="L29" s="71">
        <v>0</v>
      </c>
      <c r="M29" s="71">
        <f>'June 2021'!M29+'july 2021'!L29</f>
        <v>0</v>
      </c>
      <c r="N29" s="71">
        <f t="shared" si="1"/>
        <v>40.49</v>
      </c>
      <c r="O29" s="72">
        <f>'June 2021'!T29</f>
        <v>47.8</v>
      </c>
      <c r="P29" s="71">
        <v>87.38</v>
      </c>
      <c r="Q29" s="71">
        <f>'June 2021'!Q29+'july 2021'!P29</f>
        <v>87.38</v>
      </c>
      <c r="R29" s="71">
        <v>0</v>
      </c>
      <c r="S29" s="71">
        <f>'June 2021'!S29+'july 2021'!R29</f>
        <v>0</v>
      </c>
      <c r="T29" s="72">
        <f t="shared" si="2"/>
        <v>135.18</v>
      </c>
      <c r="U29" s="72">
        <f t="shared" si="3"/>
        <v>7164.277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'June 2021'!H30</f>
        <v>502.75399999999996</v>
      </c>
      <c r="D30" s="71">
        <v>6.71</v>
      </c>
      <c r="E30" s="71">
        <f>'June 2021'!E30+'july 2021'!D30</f>
        <v>34.129999999999995</v>
      </c>
      <c r="F30" s="71">
        <v>0</v>
      </c>
      <c r="G30" s="71">
        <f>'June 2021'!G30+'july 2021'!F30</f>
        <v>0</v>
      </c>
      <c r="H30" s="71">
        <f t="shared" si="0"/>
        <v>509.46399999999994</v>
      </c>
      <c r="I30" s="71">
        <f>'June 2021'!N30</f>
        <v>0</v>
      </c>
      <c r="J30" s="71">
        <v>0</v>
      </c>
      <c r="K30" s="71">
        <f>'June 2021'!K30+'july 2021'!J30</f>
        <v>0</v>
      </c>
      <c r="L30" s="71">
        <v>0</v>
      </c>
      <c r="M30" s="71">
        <f>'June 2021'!M30+'july 2021'!L30</f>
        <v>0</v>
      </c>
      <c r="N30" s="71">
        <f t="shared" si="1"/>
        <v>0</v>
      </c>
      <c r="O30" s="72">
        <f>'June 2021'!T30</f>
        <v>0.22</v>
      </c>
      <c r="P30" s="71">
        <v>0</v>
      </c>
      <c r="Q30" s="71">
        <f>'June 2021'!Q30+'july 2021'!P30</f>
        <v>0</v>
      </c>
      <c r="R30" s="71">
        <v>0</v>
      </c>
      <c r="S30" s="71">
        <f>'June 2021'!S30+'july 2021'!R30</f>
        <v>0</v>
      </c>
      <c r="T30" s="72">
        <f t="shared" si="2"/>
        <v>0.22</v>
      </c>
      <c r="U30" s="72">
        <f t="shared" si="3"/>
        <v>509.68399999999997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'June 2021'!H31</f>
        <v>5472.1350000000002</v>
      </c>
      <c r="D31" s="71">
        <v>1.98</v>
      </c>
      <c r="E31" s="71">
        <f>'June 2021'!E31+'july 2021'!D31</f>
        <v>4.3599999999999994</v>
      </c>
      <c r="F31" s="71">
        <v>0</v>
      </c>
      <c r="G31" s="71">
        <f>'June 2021'!G31+'july 2021'!F31</f>
        <v>0</v>
      </c>
      <c r="H31" s="71">
        <f t="shared" si="0"/>
        <v>5474.1149999999998</v>
      </c>
      <c r="I31" s="71">
        <f>'June 2021'!N31</f>
        <v>32.010000000000005</v>
      </c>
      <c r="J31" s="71">
        <v>0</v>
      </c>
      <c r="K31" s="71">
        <f>'June 2021'!K31+'july 2021'!J31</f>
        <v>0</v>
      </c>
      <c r="L31" s="71">
        <v>0</v>
      </c>
      <c r="M31" s="71">
        <f>'June 2021'!M31+'july 2021'!L31</f>
        <v>0</v>
      </c>
      <c r="N31" s="71">
        <f t="shared" si="1"/>
        <v>32.010000000000005</v>
      </c>
      <c r="O31" s="72">
        <f>'June 2021'!T31</f>
        <v>128.47999999999999</v>
      </c>
      <c r="P31" s="71">
        <v>0</v>
      </c>
      <c r="Q31" s="71">
        <f>'June 2021'!Q31+'july 2021'!P31</f>
        <v>80.19</v>
      </c>
      <c r="R31" s="71">
        <v>0</v>
      </c>
      <c r="S31" s="71">
        <f>'June 2021'!S31+'july 2021'!R31</f>
        <v>0</v>
      </c>
      <c r="T31" s="72">
        <f t="shared" si="2"/>
        <v>128.47999999999999</v>
      </c>
      <c r="U31" s="72">
        <f t="shared" si="3"/>
        <v>5634.6049999999996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'June 2021'!H32</f>
        <v>4502.3280000000004</v>
      </c>
      <c r="D32" s="71">
        <v>14.97</v>
      </c>
      <c r="E32" s="71">
        <f>'June 2021'!E32+'july 2021'!D32</f>
        <v>38.56</v>
      </c>
      <c r="F32" s="71">
        <v>0</v>
      </c>
      <c r="G32" s="71">
        <f>'June 2021'!G32+'july 2021'!F32</f>
        <v>0</v>
      </c>
      <c r="H32" s="71">
        <f t="shared" si="0"/>
        <v>4517.2980000000007</v>
      </c>
      <c r="I32" s="71">
        <f>'June 2021'!N32</f>
        <v>62.52000000000001</v>
      </c>
      <c r="J32" s="71">
        <v>2.0299999999999998</v>
      </c>
      <c r="K32" s="71">
        <f>'June 2021'!K32+'july 2021'!J32</f>
        <v>6.6899999999999995</v>
      </c>
      <c r="L32" s="71">
        <v>0</v>
      </c>
      <c r="M32" s="71">
        <f>'June 2021'!M32+'july 2021'!L32</f>
        <v>0</v>
      </c>
      <c r="N32" s="71">
        <f t="shared" si="1"/>
        <v>64.550000000000011</v>
      </c>
      <c r="O32" s="72">
        <f>'June 2021'!T32</f>
        <v>271.04999999999995</v>
      </c>
      <c r="P32" s="71">
        <v>0</v>
      </c>
      <c r="Q32" s="71">
        <f>'June 2021'!Q32+'july 2021'!P32</f>
        <v>4.5</v>
      </c>
      <c r="R32" s="71">
        <v>0</v>
      </c>
      <c r="S32" s="71">
        <f>'June 2021'!S32+'july 2021'!R32</f>
        <v>0</v>
      </c>
      <c r="T32" s="72">
        <f t="shared" si="2"/>
        <v>271.04999999999995</v>
      </c>
      <c r="U32" s="72">
        <f t="shared" si="3"/>
        <v>4852.898000000001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17461.103999999999</v>
      </c>
      <c r="D33" s="77">
        <f t="shared" ref="D33:U33" si="10">SUM(D29:D32)</f>
        <v>28.380000000000003</v>
      </c>
      <c r="E33" s="77">
        <f t="shared" si="10"/>
        <v>94.57</v>
      </c>
      <c r="F33" s="77">
        <f t="shared" si="10"/>
        <v>0</v>
      </c>
      <c r="G33" s="77">
        <f t="shared" si="10"/>
        <v>0</v>
      </c>
      <c r="H33" s="77">
        <f t="shared" si="10"/>
        <v>17489.484</v>
      </c>
      <c r="I33" s="77">
        <f t="shared" si="10"/>
        <v>98.100000000000023</v>
      </c>
      <c r="J33" s="77">
        <f t="shared" si="10"/>
        <v>38.950000000000003</v>
      </c>
      <c r="K33" s="77">
        <f t="shared" si="10"/>
        <v>43.61</v>
      </c>
      <c r="L33" s="77">
        <f t="shared" si="10"/>
        <v>0</v>
      </c>
      <c r="M33" s="77">
        <f t="shared" si="10"/>
        <v>0</v>
      </c>
      <c r="N33" s="77">
        <f t="shared" si="10"/>
        <v>137.05000000000001</v>
      </c>
      <c r="O33" s="77">
        <f t="shared" si="10"/>
        <v>447.54999999999995</v>
      </c>
      <c r="P33" s="77">
        <f t="shared" si="10"/>
        <v>87.38</v>
      </c>
      <c r="Q33" s="77">
        <f t="shared" si="10"/>
        <v>172.07</v>
      </c>
      <c r="R33" s="77">
        <f t="shared" si="10"/>
        <v>0</v>
      </c>
      <c r="S33" s="77">
        <f t="shared" si="10"/>
        <v>0</v>
      </c>
      <c r="T33" s="77">
        <f t="shared" si="10"/>
        <v>534.92999999999995</v>
      </c>
      <c r="U33" s="77">
        <f t="shared" si="10"/>
        <v>18161.464</v>
      </c>
      <c r="V33" s="115"/>
      <c r="W33" s="115"/>
      <c r="X33" s="115"/>
    </row>
    <row r="34" spans="1:24" ht="42.75" customHeight="1">
      <c r="A34" s="69">
        <v>21</v>
      </c>
      <c r="B34" s="70" t="s">
        <v>43</v>
      </c>
      <c r="C34" s="71">
        <f>'June 2021'!H34</f>
        <v>5809.22</v>
      </c>
      <c r="D34" s="71">
        <v>8.51</v>
      </c>
      <c r="E34" s="71">
        <f>'June 2021'!E34+'july 2021'!D34</f>
        <v>16.3</v>
      </c>
      <c r="F34" s="71">
        <v>0</v>
      </c>
      <c r="G34" s="71">
        <f>'June 2021'!G34+'july 2021'!F34</f>
        <v>0</v>
      </c>
      <c r="H34" s="71">
        <f t="shared" si="0"/>
        <v>5817.7300000000005</v>
      </c>
      <c r="I34" s="71">
        <f>'June 2021'!N34</f>
        <v>0</v>
      </c>
      <c r="J34" s="71">
        <v>0</v>
      </c>
      <c r="K34" s="71">
        <f>'June 2021'!K34+'july 2021'!J34</f>
        <v>0</v>
      </c>
      <c r="L34" s="71">
        <v>0</v>
      </c>
      <c r="M34" s="71">
        <f>'June 2021'!M34+'july 2021'!L34</f>
        <v>0</v>
      </c>
      <c r="N34" s="71">
        <f t="shared" si="1"/>
        <v>0</v>
      </c>
      <c r="O34" s="72">
        <f>'June 2021'!T34</f>
        <v>0</v>
      </c>
      <c r="P34" s="71">
        <v>0</v>
      </c>
      <c r="Q34" s="71">
        <f>'June 2021'!Q34+'july 2021'!P34</f>
        <v>0</v>
      </c>
      <c r="R34" s="71">
        <v>0</v>
      </c>
      <c r="S34" s="71">
        <f>'June 2021'!S34+'july 2021'!R34</f>
        <v>0</v>
      </c>
      <c r="T34" s="72">
        <f t="shared" si="2"/>
        <v>0</v>
      </c>
      <c r="U34" s="72">
        <f t="shared" si="3"/>
        <v>5817.7300000000005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'June 2021'!H35</f>
        <v>4512.1549999999997</v>
      </c>
      <c r="D35" s="71">
        <v>15.66</v>
      </c>
      <c r="E35" s="71">
        <f>'June 2021'!E35+'july 2021'!D35</f>
        <v>19.38</v>
      </c>
      <c r="F35" s="71">
        <v>0</v>
      </c>
      <c r="G35" s="71">
        <f>'June 2021'!G35+'july 2021'!F35</f>
        <v>0</v>
      </c>
      <c r="H35" s="71">
        <f t="shared" si="0"/>
        <v>4527.8149999999996</v>
      </c>
      <c r="I35" s="71">
        <f>'June 2021'!N35</f>
        <v>0</v>
      </c>
      <c r="J35" s="71">
        <v>0.1</v>
      </c>
      <c r="K35" s="71">
        <f>'June 2021'!K35+'july 2021'!J35</f>
        <v>0.1</v>
      </c>
      <c r="L35" s="71">
        <v>0</v>
      </c>
      <c r="M35" s="71">
        <f>'June 2021'!M35+'july 2021'!L35</f>
        <v>0</v>
      </c>
      <c r="N35" s="71">
        <f t="shared" si="1"/>
        <v>0.1</v>
      </c>
      <c r="O35" s="72">
        <f>'June 2021'!T35</f>
        <v>16.43</v>
      </c>
      <c r="P35" s="71">
        <v>0</v>
      </c>
      <c r="Q35" s="71">
        <f>'June 2021'!Q35+'july 2021'!P35</f>
        <v>0</v>
      </c>
      <c r="R35" s="71">
        <v>0</v>
      </c>
      <c r="S35" s="71">
        <f>'June 2021'!S35+'july 2021'!R35</f>
        <v>0</v>
      </c>
      <c r="T35" s="72">
        <f t="shared" si="2"/>
        <v>16.43</v>
      </c>
      <c r="U35" s="72">
        <f t="shared" si="3"/>
        <v>4544.3450000000003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'June 2021'!H36</f>
        <v>5703.1399999999985</v>
      </c>
      <c r="D36" s="71">
        <v>0</v>
      </c>
      <c r="E36" s="71">
        <f>'June 2021'!E36+'july 2021'!D36</f>
        <v>4.6700000000000008</v>
      </c>
      <c r="F36" s="71">
        <v>0</v>
      </c>
      <c r="G36" s="71">
        <f>'June 2021'!G36+'july 2021'!F36</f>
        <v>0</v>
      </c>
      <c r="H36" s="71">
        <f t="shared" si="0"/>
        <v>5703.1399999999985</v>
      </c>
      <c r="I36" s="71">
        <f>'June 2021'!N36</f>
        <v>6.33</v>
      </c>
      <c r="J36" s="71">
        <v>0.85</v>
      </c>
      <c r="K36" s="71">
        <f>'June 2021'!K36+'july 2021'!J36</f>
        <v>0.85</v>
      </c>
      <c r="L36" s="71">
        <v>0</v>
      </c>
      <c r="M36" s="71">
        <f>'June 2021'!M36+'july 2021'!L36</f>
        <v>0</v>
      </c>
      <c r="N36" s="71">
        <f t="shared" si="1"/>
        <v>7.18</v>
      </c>
      <c r="O36" s="72">
        <f>'June 2021'!T36</f>
        <v>0</v>
      </c>
      <c r="P36" s="71">
        <v>0</v>
      </c>
      <c r="Q36" s="71">
        <f>'June 2021'!Q36+'july 2021'!P36</f>
        <v>0</v>
      </c>
      <c r="R36" s="71">
        <v>0</v>
      </c>
      <c r="S36" s="71">
        <f>'June 2021'!S36+'july 2021'!R36</f>
        <v>0</v>
      </c>
      <c r="T36" s="72">
        <f t="shared" si="2"/>
        <v>0</v>
      </c>
      <c r="U36" s="72">
        <f t="shared" si="3"/>
        <v>5710.3199999999988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'June 2021'!H37</f>
        <v>6979.4499999999989</v>
      </c>
      <c r="D37" s="71">
        <v>0.49</v>
      </c>
      <c r="E37" s="71">
        <f>'June 2021'!E37+'july 2021'!D37</f>
        <v>3.4400000000000004</v>
      </c>
      <c r="F37" s="71">
        <v>0</v>
      </c>
      <c r="G37" s="71">
        <f>'June 2021'!G37+'july 2021'!F37</f>
        <v>0</v>
      </c>
      <c r="H37" s="71">
        <f t="shared" si="0"/>
        <v>6979.9399999999987</v>
      </c>
      <c r="I37" s="71">
        <f>'June 2021'!N37</f>
        <v>0</v>
      </c>
      <c r="J37" s="71">
        <v>0</v>
      </c>
      <c r="K37" s="71">
        <f>'June 2021'!K37+'july 2021'!J37</f>
        <v>0</v>
      </c>
      <c r="L37" s="71">
        <v>0</v>
      </c>
      <c r="M37" s="71">
        <f>'June 2021'!M37+'july 2021'!L37</f>
        <v>0</v>
      </c>
      <c r="N37" s="71">
        <f t="shared" si="1"/>
        <v>0</v>
      </c>
      <c r="O37" s="72">
        <f>'June 2021'!T37</f>
        <v>0.17</v>
      </c>
      <c r="P37" s="71">
        <v>0.17</v>
      </c>
      <c r="Q37" s="71">
        <f>'June 2021'!Q37+'july 2021'!P37</f>
        <v>0.34</v>
      </c>
      <c r="R37" s="71">
        <v>0</v>
      </c>
      <c r="S37" s="71">
        <f>'June 2021'!S37+'july 2021'!R37</f>
        <v>0</v>
      </c>
      <c r="T37" s="72">
        <f t="shared" si="2"/>
        <v>0.34</v>
      </c>
      <c r="U37" s="72">
        <f t="shared" si="3"/>
        <v>6980.2799999999988</v>
      </c>
      <c r="V37" s="79"/>
      <c r="W37" s="79"/>
      <c r="X37" s="79"/>
    </row>
    <row r="38" spans="1:24" s="78" customFormat="1" ht="50.25" customHeight="1">
      <c r="A38" s="75"/>
      <c r="B38" s="76" t="s">
        <v>47</v>
      </c>
      <c r="C38" s="77">
        <f>SUM(C34:C37)</f>
        <v>23003.964999999997</v>
      </c>
      <c r="D38" s="77">
        <f t="shared" ref="D38:U38" si="11">SUM(D34:D37)</f>
        <v>24.66</v>
      </c>
      <c r="E38" s="77">
        <f t="shared" si="11"/>
        <v>43.79</v>
      </c>
      <c r="F38" s="77">
        <f t="shared" si="11"/>
        <v>0</v>
      </c>
      <c r="G38" s="77">
        <f t="shared" si="11"/>
        <v>0</v>
      </c>
      <c r="H38" s="77">
        <f t="shared" si="11"/>
        <v>23028.624999999996</v>
      </c>
      <c r="I38" s="77">
        <f t="shared" si="11"/>
        <v>6.33</v>
      </c>
      <c r="J38" s="77">
        <f t="shared" si="11"/>
        <v>0.95</v>
      </c>
      <c r="K38" s="77">
        <f t="shared" si="11"/>
        <v>0.95</v>
      </c>
      <c r="L38" s="77">
        <f t="shared" si="11"/>
        <v>0</v>
      </c>
      <c r="M38" s="77">
        <f t="shared" si="11"/>
        <v>0</v>
      </c>
      <c r="N38" s="77">
        <f t="shared" si="11"/>
        <v>7.2799999999999994</v>
      </c>
      <c r="O38" s="77">
        <f t="shared" si="11"/>
        <v>16.600000000000001</v>
      </c>
      <c r="P38" s="77">
        <f t="shared" si="11"/>
        <v>0.17</v>
      </c>
      <c r="Q38" s="77">
        <f t="shared" si="11"/>
        <v>0.34</v>
      </c>
      <c r="R38" s="77">
        <f t="shared" si="11"/>
        <v>0</v>
      </c>
      <c r="S38" s="77">
        <f t="shared" si="11"/>
        <v>0</v>
      </c>
      <c r="T38" s="77">
        <f t="shared" si="11"/>
        <v>16.77</v>
      </c>
      <c r="U38" s="77">
        <f t="shared" si="11"/>
        <v>23052.674999999999</v>
      </c>
      <c r="V38" s="115"/>
      <c r="W38" s="115"/>
      <c r="X38" s="115"/>
    </row>
    <row r="39" spans="1:24" s="78" customFormat="1" ht="42.75" customHeight="1">
      <c r="A39" s="75"/>
      <c r="B39" s="76" t="s">
        <v>48</v>
      </c>
      <c r="C39" s="77">
        <f>C38+C33+C28</f>
        <v>62223.507999999987</v>
      </c>
      <c r="D39" s="77">
        <f t="shared" ref="D39:U39" si="12">D38+D33+D28</f>
        <v>77.890000000000015</v>
      </c>
      <c r="E39" s="77">
        <f t="shared" si="12"/>
        <v>206.20499999999998</v>
      </c>
      <c r="F39" s="77">
        <f t="shared" si="12"/>
        <v>0</v>
      </c>
      <c r="G39" s="77">
        <f t="shared" si="12"/>
        <v>0</v>
      </c>
      <c r="H39" s="77">
        <f t="shared" si="12"/>
        <v>62301.397999999986</v>
      </c>
      <c r="I39" s="77">
        <f t="shared" si="12"/>
        <v>436.255</v>
      </c>
      <c r="J39" s="77">
        <f t="shared" si="12"/>
        <v>40.330000000000005</v>
      </c>
      <c r="K39" s="77">
        <f t="shared" si="12"/>
        <v>47.260000000000005</v>
      </c>
      <c r="L39" s="77">
        <f t="shared" si="12"/>
        <v>0</v>
      </c>
      <c r="M39" s="77">
        <f t="shared" si="12"/>
        <v>0</v>
      </c>
      <c r="N39" s="77">
        <f t="shared" si="12"/>
        <v>476.58500000000004</v>
      </c>
      <c r="O39" s="77">
        <f t="shared" si="12"/>
        <v>596.49</v>
      </c>
      <c r="P39" s="77">
        <f t="shared" si="12"/>
        <v>87.73</v>
      </c>
      <c r="Q39" s="77">
        <f t="shared" si="12"/>
        <v>229.97</v>
      </c>
      <c r="R39" s="77">
        <f t="shared" si="12"/>
        <v>0</v>
      </c>
      <c r="S39" s="77">
        <f t="shared" si="12"/>
        <v>0</v>
      </c>
      <c r="T39" s="77">
        <f t="shared" si="12"/>
        <v>684.21999999999991</v>
      </c>
      <c r="U39" s="77">
        <f t="shared" si="12"/>
        <v>63462.202999999987</v>
      </c>
      <c r="V39" s="115"/>
      <c r="W39" s="115"/>
      <c r="X39" s="115"/>
    </row>
    <row r="40" spans="1:24" ht="42.75" customHeight="1">
      <c r="A40" s="69">
        <v>25</v>
      </c>
      <c r="B40" s="70" t="s">
        <v>49</v>
      </c>
      <c r="C40" s="71">
        <f>'June 2021'!H40</f>
        <v>14980.318000000003</v>
      </c>
      <c r="D40" s="71">
        <v>12.82</v>
      </c>
      <c r="E40" s="71">
        <f>'June 2021'!E40+'july 2021'!D40</f>
        <v>38.632999999999996</v>
      </c>
      <c r="F40" s="71">
        <v>0</v>
      </c>
      <c r="G40" s="71">
        <f>'June 2021'!G40+'july 2021'!F40</f>
        <v>0</v>
      </c>
      <c r="H40" s="71">
        <f t="shared" si="0"/>
        <v>14993.138000000003</v>
      </c>
      <c r="I40" s="71">
        <f>'June 2021'!N40</f>
        <v>0</v>
      </c>
      <c r="J40" s="71">
        <v>0</v>
      </c>
      <c r="K40" s="71">
        <f>'June 2021'!K40+'july 2021'!J40</f>
        <v>0</v>
      </c>
      <c r="L40" s="71">
        <v>0</v>
      </c>
      <c r="M40" s="71">
        <f>'June 2021'!M40+'july 2021'!L40</f>
        <v>0</v>
      </c>
      <c r="N40" s="71">
        <f t="shared" si="1"/>
        <v>0</v>
      </c>
      <c r="O40" s="72">
        <f>'June 2021'!T40</f>
        <v>0</v>
      </c>
      <c r="P40" s="71">
        <v>0</v>
      </c>
      <c r="Q40" s="71">
        <f>'June 2021'!Q40+'july 2021'!P40</f>
        <v>0</v>
      </c>
      <c r="R40" s="71">
        <v>0</v>
      </c>
      <c r="S40" s="71">
        <f>'June 2021'!S40+'july 2021'!R40</f>
        <v>0</v>
      </c>
      <c r="T40" s="72">
        <f t="shared" si="2"/>
        <v>0</v>
      </c>
      <c r="U40" s="72">
        <f t="shared" si="3"/>
        <v>14993.138000000003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'June 2021'!H41</f>
        <v>9662.0709999999926</v>
      </c>
      <c r="D41" s="71">
        <v>6.11</v>
      </c>
      <c r="E41" s="71">
        <f>'June 2021'!E41+'july 2021'!D41</f>
        <v>18.97</v>
      </c>
      <c r="F41" s="71">
        <v>0</v>
      </c>
      <c r="G41" s="71">
        <f>'June 2021'!G41+'july 2021'!F41</f>
        <v>0</v>
      </c>
      <c r="H41" s="71">
        <f t="shared" si="0"/>
        <v>9668.1809999999932</v>
      </c>
      <c r="I41" s="71">
        <f>'June 2021'!N41</f>
        <v>0</v>
      </c>
      <c r="J41" s="71">
        <v>0</v>
      </c>
      <c r="K41" s="71">
        <f>'June 2021'!K41+'july 2021'!J41</f>
        <v>0</v>
      </c>
      <c r="L41" s="71">
        <v>0</v>
      </c>
      <c r="M41" s="71">
        <f>'June 2021'!M41+'july 2021'!L41</f>
        <v>0</v>
      </c>
      <c r="N41" s="71">
        <f t="shared" si="1"/>
        <v>0</v>
      </c>
      <c r="O41" s="72">
        <f>'June 2021'!T41</f>
        <v>0</v>
      </c>
      <c r="P41" s="71">
        <v>0</v>
      </c>
      <c r="Q41" s="71">
        <f>'June 2021'!Q41+'july 2021'!P41</f>
        <v>0</v>
      </c>
      <c r="R41" s="71">
        <v>0</v>
      </c>
      <c r="S41" s="71">
        <f>'June 2021'!S41+'july 2021'!R41</f>
        <v>0</v>
      </c>
      <c r="T41" s="72">
        <f t="shared" si="2"/>
        <v>0</v>
      </c>
      <c r="U41" s="72">
        <f t="shared" si="3"/>
        <v>9668.1809999999932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'June 2021'!H42</f>
        <v>23553.100000000002</v>
      </c>
      <c r="D42" s="71">
        <v>10.01</v>
      </c>
      <c r="E42" s="71">
        <f>'June 2021'!E42+'july 2021'!D42</f>
        <v>53.202000000000005</v>
      </c>
      <c r="F42" s="71">
        <v>0</v>
      </c>
      <c r="G42" s="71">
        <f>'June 2021'!G42+'july 2021'!F42</f>
        <v>0</v>
      </c>
      <c r="H42" s="71">
        <f t="shared" si="0"/>
        <v>23563.11</v>
      </c>
      <c r="I42" s="71">
        <f>'June 2021'!N42</f>
        <v>0</v>
      </c>
      <c r="J42" s="71">
        <v>0</v>
      </c>
      <c r="K42" s="71">
        <f>'June 2021'!K42+'july 2021'!J42</f>
        <v>0</v>
      </c>
      <c r="L42" s="71">
        <v>0</v>
      </c>
      <c r="M42" s="71">
        <f>'June 2021'!M42+'july 2021'!L42</f>
        <v>0</v>
      </c>
      <c r="N42" s="71">
        <f t="shared" si="1"/>
        <v>0</v>
      </c>
      <c r="O42" s="72">
        <f>'June 2021'!T42</f>
        <v>0</v>
      </c>
      <c r="P42" s="71">
        <v>0</v>
      </c>
      <c r="Q42" s="71">
        <f>'June 2021'!Q42+'july 2021'!P42</f>
        <v>0</v>
      </c>
      <c r="R42" s="71">
        <v>0</v>
      </c>
      <c r="S42" s="71">
        <f>'June 2021'!S42+'july 2021'!R42</f>
        <v>0</v>
      </c>
      <c r="T42" s="72">
        <f t="shared" si="2"/>
        <v>0</v>
      </c>
      <c r="U42" s="72">
        <f t="shared" si="3"/>
        <v>23563.11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'June 2021'!H43</f>
        <v>387.01300000000009</v>
      </c>
      <c r="D43" s="71">
        <v>4.63</v>
      </c>
      <c r="E43" s="71">
        <f>'June 2021'!E43+'july 2021'!D43</f>
        <v>40.075000000000003</v>
      </c>
      <c r="F43" s="71">
        <v>0</v>
      </c>
      <c r="G43" s="71">
        <f>'June 2021'!G43+'july 2021'!F43</f>
        <v>0</v>
      </c>
      <c r="H43" s="71">
        <f t="shared" si="0"/>
        <v>391.64300000000009</v>
      </c>
      <c r="I43" s="71">
        <f>'June 2021'!N43</f>
        <v>0</v>
      </c>
      <c r="J43" s="71">
        <v>0</v>
      </c>
      <c r="K43" s="71">
        <f>'June 2021'!K43+'july 2021'!J43</f>
        <v>0</v>
      </c>
      <c r="L43" s="71">
        <v>0</v>
      </c>
      <c r="M43" s="71">
        <f>'June 2021'!M43+'july 2021'!L43</f>
        <v>0</v>
      </c>
      <c r="N43" s="71">
        <f t="shared" si="1"/>
        <v>0</v>
      </c>
      <c r="O43" s="72">
        <f>'June 2021'!T43</f>
        <v>0</v>
      </c>
      <c r="P43" s="71">
        <v>0</v>
      </c>
      <c r="Q43" s="71">
        <f>'June 2021'!Q43+'july 2021'!P43</f>
        <v>0</v>
      </c>
      <c r="R43" s="71">
        <v>0</v>
      </c>
      <c r="S43" s="71">
        <f>'June 2021'!S43+'july 2021'!R43</f>
        <v>0</v>
      </c>
      <c r="T43" s="72">
        <f t="shared" si="2"/>
        <v>0</v>
      </c>
      <c r="U43" s="72">
        <f t="shared" si="3"/>
        <v>391.64300000000009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48582.502</v>
      </c>
      <c r="D44" s="77">
        <f t="shared" ref="D44:U44" si="13">SUM(D40:D43)</f>
        <v>33.57</v>
      </c>
      <c r="E44" s="77">
        <f t="shared" si="13"/>
        <v>150.88</v>
      </c>
      <c r="F44" s="77">
        <f t="shared" si="13"/>
        <v>0</v>
      </c>
      <c r="G44" s="77">
        <f t="shared" si="13"/>
        <v>0</v>
      </c>
      <c r="H44" s="77">
        <f t="shared" si="13"/>
        <v>48616.072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48616.072</v>
      </c>
      <c r="V44" s="115"/>
      <c r="W44" s="115"/>
      <c r="X44" s="115"/>
    </row>
    <row r="45" spans="1:24" ht="42.75" customHeight="1">
      <c r="A45" s="69">
        <v>29</v>
      </c>
      <c r="B45" s="70" t="s">
        <v>54</v>
      </c>
      <c r="C45" s="71">
        <f>'June 2021'!H45</f>
        <v>14231.04</v>
      </c>
      <c r="D45" s="71">
        <v>8.48</v>
      </c>
      <c r="E45" s="71">
        <f>'June 2021'!E45+'july 2021'!D45</f>
        <v>12.59</v>
      </c>
      <c r="F45" s="71">
        <v>0</v>
      </c>
      <c r="G45" s="71">
        <f>'June 2021'!G45+'july 2021'!F45</f>
        <v>0</v>
      </c>
      <c r="H45" s="71">
        <f t="shared" si="0"/>
        <v>14239.52</v>
      </c>
      <c r="I45" s="71">
        <f>'June 2021'!N45</f>
        <v>0.51</v>
      </c>
      <c r="J45" s="71">
        <v>0</v>
      </c>
      <c r="K45" s="71">
        <f>'June 2021'!K45+'july 2021'!J45</f>
        <v>0</v>
      </c>
      <c r="L45" s="71">
        <v>0</v>
      </c>
      <c r="M45" s="71">
        <f>'June 2021'!M45+'july 2021'!L45</f>
        <v>0</v>
      </c>
      <c r="N45" s="71">
        <f t="shared" si="1"/>
        <v>0.51</v>
      </c>
      <c r="O45" s="72">
        <f>'June 2021'!T45</f>
        <v>0</v>
      </c>
      <c r="P45" s="71">
        <v>0</v>
      </c>
      <c r="Q45" s="71">
        <f>'June 2021'!Q45+'july 2021'!P45</f>
        <v>0</v>
      </c>
      <c r="R45" s="71">
        <v>0</v>
      </c>
      <c r="S45" s="71">
        <f>'June 2021'!S45+'july 2021'!R45</f>
        <v>0</v>
      </c>
      <c r="T45" s="72">
        <f t="shared" si="2"/>
        <v>0</v>
      </c>
      <c r="U45" s="72">
        <f t="shared" si="3"/>
        <v>14240.03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'June 2021'!H46</f>
        <v>7204.5200000000013</v>
      </c>
      <c r="D46" s="71">
        <v>7.7</v>
      </c>
      <c r="E46" s="71">
        <f>'June 2021'!E46+'july 2021'!D46</f>
        <v>44.49</v>
      </c>
      <c r="F46" s="71">
        <v>0</v>
      </c>
      <c r="G46" s="71">
        <f>'June 2021'!G46+'july 2021'!F46</f>
        <v>0</v>
      </c>
      <c r="H46" s="71">
        <f t="shared" si="0"/>
        <v>7212.2200000000012</v>
      </c>
      <c r="I46" s="71">
        <f>'June 2021'!N46</f>
        <v>0.24</v>
      </c>
      <c r="J46" s="71">
        <v>0</v>
      </c>
      <c r="K46" s="71">
        <f>'June 2021'!K46+'july 2021'!J46</f>
        <v>0</v>
      </c>
      <c r="L46" s="71">
        <v>0</v>
      </c>
      <c r="M46" s="71">
        <f>'June 2021'!M46+'july 2021'!L46</f>
        <v>0</v>
      </c>
      <c r="N46" s="71">
        <f t="shared" si="1"/>
        <v>0.24</v>
      </c>
      <c r="O46" s="72">
        <f>'June 2021'!T46</f>
        <v>0</v>
      </c>
      <c r="P46" s="71">
        <v>0</v>
      </c>
      <c r="Q46" s="71">
        <f>'June 2021'!Q46+'july 2021'!P46</f>
        <v>0</v>
      </c>
      <c r="R46" s="71">
        <v>0</v>
      </c>
      <c r="S46" s="71">
        <f>'June 2021'!S46+'july 2021'!R46</f>
        <v>0</v>
      </c>
      <c r="T46" s="72">
        <f t="shared" si="2"/>
        <v>0</v>
      </c>
      <c r="U46" s="72">
        <f t="shared" si="3"/>
        <v>7212.4600000000009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'June 2021'!H47</f>
        <v>12245.130000000005</v>
      </c>
      <c r="D47" s="71">
        <v>5.58</v>
      </c>
      <c r="E47" s="71">
        <f>'June 2021'!E47+'july 2021'!D47</f>
        <v>10.17</v>
      </c>
      <c r="F47" s="71">
        <v>0</v>
      </c>
      <c r="G47" s="71">
        <f>'June 2021'!G47+'july 2021'!F47</f>
        <v>0</v>
      </c>
      <c r="H47" s="71">
        <f t="shared" si="0"/>
        <v>12250.710000000005</v>
      </c>
      <c r="I47" s="71">
        <f>'June 2021'!N47</f>
        <v>5.34</v>
      </c>
      <c r="J47" s="71">
        <v>0</v>
      </c>
      <c r="K47" s="71">
        <f>'June 2021'!K47+'july 2021'!J47</f>
        <v>0</v>
      </c>
      <c r="L47" s="71">
        <v>0</v>
      </c>
      <c r="M47" s="71">
        <f>'June 2021'!M47+'july 2021'!L47</f>
        <v>0</v>
      </c>
      <c r="N47" s="71">
        <f t="shared" si="1"/>
        <v>5.34</v>
      </c>
      <c r="O47" s="72">
        <f>'June 2021'!T47</f>
        <v>46.550000000000004</v>
      </c>
      <c r="P47" s="71">
        <v>0</v>
      </c>
      <c r="Q47" s="71">
        <f>'June 2021'!Q47+'july 2021'!P47</f>
        <v>0</v>
      </c>
      <c r="R47" s="71">
        <v>0</v>
      </c>
      <c r="S47" s="71">
        <f>'June 2021'!S47+'july 2021'!R47</f>
        <v>0</v>
      </c>
      <c r="T47" s="72">
        <f t="shared" si="2"/>
        <v>46.550000000000004</v>
      </c>
      <c r="U47" s="72">
        <f t="shared" si="3"/>
        <v>12302.600000000004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'June 2021'!H48</f>
        <v>11095.182000000006</v>
      </c>
      <c r="D48" s="71">
        <v>1.7</v>
      </c>
      <c r="E48" s="71">
        <f>'June 2021'!E48+'july 2021'!D48</f>
        <v>10.964999999999998</v>
      </c>
      <c r="F48" s="71">
        <v>0</v>
      </c>
      <c r="G48" s="71">
        <f>'June 2021'!G48+'july 2021'!F48</f>
        <v>0</v>
      </c>
      <c r="H48" s="71">
        <f t="shared" si="0"/>
        <v>11096.882000000007</v>
      </c>
      <c r="I48" s="71">
        <f>'June 2021'!N48</f>
        <v>6.2</v>
      </c>
      <c r="J48" s="71">
        <v>0</v>
      </c>
      <c r="K48" s="71">
        <f>'June 2021'!K48+'july 2021'!J48</f>
        <v>0</v>
      </c>
      <c r="L48" s="71">
        <v>0</v>
      </c>
      <c r="M48" s="71">
        <f>'June 2021'!M48+'july 2021'!L48</f>
        <v>0</v>
      </c>
      <c r="N48" s="71">
        <f t="shared" si="1"/>
        <v>6.2</v>
      </c>
      <c r="O48" s="72">
        <f>'June 2021'!T48</f>
        <v>0</v>
      </c>
      <c r="P48" s="71">
        <v>0</v>
      </c>
      <c r="Q48" s="71">
        <f>'June 2021'!Q48+'july 2021'!P48</f>
        <v>0</v>
      </c>
      <c r="R48" s="71">
        <v>0</v>
      </c>
      <c r="S48" s="71">
        <f>'June 2021'!S48+'july 2021'!R48</f>
        <v>0</v>
      </c>
      <c r="T48" s="72">
        <f t="shared" si="2"/>
        <v>0</v>
      </c>
      <c r="U48" s="72">
        <f t="shared" si="3"/>
        <v>11103.082000000008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44775.87200000001</v>
      </c>
      <c r="D49" s="77">
        <f t="shared" ref="D49:U49" si="14">SUM(D45:D48)</f>
        <v>23.459999999999997</v>
      </c>
      <c r="E49" s="77">
        <f t="shared" si="14"/>
        <v>78.215000000000003</v>
      </c>
      <c r="F49" s="77">
        <f t="shared" si="14"/>
        <v>0</v>
      </c>
      <c r="G49" s="77">
        <f t="shared" si="14"/>
        <v>0</v>
      </c>
      <c r="H49" s="77">
        <f t="shared" si="14"/>
        <v>44799.332000000009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77">
        <f t="shared" si="14"/>
        <v>44858.172000000013</v>
      </c>
      <c r="V49" s="115"/>
      <c r="W49" s="115"/>
      <c r="X49" s="115"/>
    </row>
    <row r="50" spans="1:24" s="78" customFormat="1" ht="42.75" customHeight="1">
      <c r="A50" s="75"/>
      <c r="B50" s="76" t="s">
        <v>59</v>
      </c>
      <c r="C50" s="77">
        <f>C49+C44</f>
        <v>93358.374000000011</v>
      </c>
      <c r="D50" s="77">
        <f t="shared" ref="D50:U50" si="15">D49+D44</f>
        <v>57.03</v>
      </c>
      <c r="E50" s="77">
        <f t="shared" si="15"/>
        <v>229.095</v>
      </c>
      <c r="F50" s="77">
        <f t="shared" si="15"/>
        <v>0</v>
      </c>
      <c r="G50" s="77">
        <f t="shared" si="15"/>
        <v>0</v>
      </c>
      <c r="H50" s="77">
        <f t="shared" si="15"/>
        <v>93415.40400000001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77">
        <f t="shared" si="15"/>
        <v>93474.244000000006</v>
      </c>
      <c r="V50" s="115"/>
      <c r="W50" s="115"/>
      <c r="X50" s="115"/>
    </row>
    <row r="51" spans="1:24" s="78" customFormat="1" ht="42.75" customHeight="1">
      <c r="A51" s="75"/>
      <c r="B51" s="76" t="s">
        <v>60</v>
      </c>
      <c r="C51" s="77">
        <f>C50+C39+C25</f>
        <v>171413.00499999998</v>
      </c>
      <c r="D51" s="77">
        <f t="shared" ref="D51:U51" si="16">D50+D39+D25</f>
        <v>142.06</v>
      </c>
      <c r="E51" s="77">
        <f t="shared" si="16"/>
        <v>453.85699999999997</v>
      </c>
      <c r="F51" s="77">
        <f t="shared" si="16"/>
        <v>29.21</v>
      </c>
      <c r="G51" s="77">
        <f t="shared" si="16"/>
        <v>545.07999999999993</v>
      </c>
      <c r="H51" s="77">
        <f t="shared" si="16"/>
        <v>171525.85499999998</v>
      </c>
      <c r="I51" s="77">
        <f t="shared" si="16"/>
        <v>1897.7559999999999</v>
      </c>
      <c r="J51" s="77">
        <f t="shared" si="16"/>
        <v>49.935000000000002</v>
      </c>
      <c r="K51" s="77">
        <f t="shared" si="16"/>
        <v>76.054000000000002</v>
      </c>
      <c r="L51" s="77">
        <f t="shared" si="16"/>
        <v>0</v>
      </c>
      <c r="M51" s="77">
        <f t="shared" si="16"/>
        <v>16.829999999999998</v>
      </c>
      <c r="N51" s="77">
        <f t="shared" si="16"/>
        <v>1947.691</v>
      </c>
      <c r="O51" s="77">
        <f t="shared" si="16"/>
        <v>4093.0320000000002</v>
      </c>
      <c r="P51" s="77">
        <f t="shared" si="16"/>
        <v>107.9</v>
      </c>
      <c r="Q51" s="77">
        <f t="shared" si="16"/>
        <v>761.91</v>
      </c>
      <c r="R51" s="77">
        <f t="shared" si="16"/>
        <v>0</v>
      </c>
      <c r="S51" s="77">
        <f t="shared" si="16"/>
        <v>5.72</v>
      </c>
      <c r="T51" s="77">
        <f t="shared" si="16"/>
        <v>4200.9319999999989</v>
      </c>
      <c r="U51" s="77">
        <f t="shared" si="16"/>
        <v>177674.47799999997</v>
      </c>
      <c r="V51" s="115"/>
      <c r="W51" s="115"/>
      <c r="X51" s="115"/>
    </row>
    <row r="52" spans="1:24" s="84" customFormat="1" ht="42.75" hidden="1" customHeight="1">
      <c r="A52" s="80"/>
      <c r="B52" s="81"/>
      <c r="C52" s="82"/>
      <c r="D52" s="82"/>
      <c r="E52" s="71">
        <f>'June 2021'!E52+'july 2021'!D52</f>
        <v>0</v>
      </c>
      <c r="F52" s="82"/>
      <c r="G52" s="82"/>
      <c r="H52" s="82"/>
      <c r="I52" s="82"/>
      <c r="J52" s="82"/>
      <c r="K52" s="83"/>
      <c r="L52" s="82"/>
      <c r="M52" s="82"/>
      <c r="N52" s="82"/>
      <c r="O52" s="82"/>
      <c r="P52" s="82"/>
      <c r="Q52" s="71">
        <f>'June 2021'!Q52+'july 2021'!P52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'June 2021'!E53+'july 2021'!D53</f>
        <v>0</v>
      </c>
      <c r="F53" s="82"/>
      <c r="G53" s="82"/>
      <c r="H53" s="82"/>
      <c r="I53" s="85"/>
      <c r="J53" s="82"/>
      <c r="K53" s="83"/>
      <c r="L53" s="82"/>
      <c r="M53" s="85"/>
      <c r="N53" s="82"/>
      <c r="O53" s="82"/>
      <c r="P53" s="85"/>
      <c r="Q53" s="83"/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/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15">
        <f>D51+J51+P51-F51-L51-R51</f>
        <v>270.685</v>
      </c>
      <c r="I56" s="115"/>
      <c r="J56" s="115"/>
      <c r="K56" s="115"/>
      <c r="L56" s="115"/>
      <c r="M56" s="115"/>
      <c r="N56" s="115"/>
      <c r="O56" s="90"/>
      <c r="P56" s="115"/>
      <c r="Q56" s="115"/>
      <c r="R56" s="115"/>
      <c r="S56" s="115"/>
      <c r="T56" s="115"/>
      <c r="U56" s="116"/>
      <c r="V56" s="116"/>
      <c r="W56" s="116"/>
      <c r="X56" s="116"/>
    </row>
    <row r="57" spans="1:24" s="78" customFormat="1" ht="66" customHeight="1">
      <c r="A57" s="87"/>
      <c r="B57" s="88"/>
      <c r="C57" s="115"/>
      <c r="D57" s="184" t="s">
        <v>62</v>
      </c>
      <c r="E57" s="184"/>
      <c r="F57" s="184"/>
      <c r="G57" s="184"/>
      <c r="H57" s="115">
        <f>E51+K51+Q51-G51-M51-S51</f>
        <v>724.19099999999992</v>
      </c>
      <c r="I57" s="115"/>
      <c r="J57" s="115"/>
      <c r="K57" s="115"/>
      <c r="L57" s="115"/>
      <c r="M57" s="115"/>
      <c r="N57" s="115"/>
      <c r="O57" s="90"/>
      <c r="P57" s="115"/>
      <c r="Q57" s="115"/>
      <c r="R57" s="115"/>
      <c r="S57" s="115"/>
      <c r="T57" s="115"/>
      <c r="U57" s="116"/>
      <c r="V57" s="116"/>
      <c r="W57" s="116"/>
      <c r="X57" s="116"/>
    </row>
    <row r="58" spans="1:24" ht="54" customHeight="1">
      <c r="C58" s="89"/>
      <c r="D58" s="184" t="s">
        <v>63</v>
      </c>
      <c r="E58" s="184"/>
      <c r="F58" s="184"/>
      <c r="G58" s="184"/>
      <c r="H58" s="115">
        <f>H51+N51+T51</f>
        <v>177674.47799999997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16"/>
      <c r="D59" s="116"/>
      <c r="E59" s="46"/>
      <c r="H59" s="92"/>
      <c r="J59" s="92"/>
      <c r="K59" s="92"/>
      <c r="L59" s="94" t="e">
        <f>#REF!+'july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#REF!+'july 2021'!H56</f>
        <v>#REF!</v>
      </c>
      <c r="J60" s="97">
        <f>'April 2021'!H58+'july 2021'!H56</f>
        <v>177425.50800000003</v>
      </c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2021'!H58+'july 2021'!H56</f>
        <v>177108.32800000001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6"/>
      <c r="J62" s="98"/>
      <c r="Q62" s="116"/>
      <c r="R62" s="116"/>
      <c r="S62" s="63"/>
      <c r="T62" s="116"/>
      <c r="U62" s="116"/>
      <c r="V62" s="86">
        <f>Q51+K51+E51-S51-M51-G51</f>
        <v>724.19100000000003</v>
      </c>
      <c r="W62" s="116"/>
      <c r="X62" s="116"/>
    </row>
    <row r="63" spans="1:24" s="78" customFormat="1" ht="61.5" customHeight="1">
      <c r="B63" s="88"/>
      <c r="G63" s="97">
        <f>'[1]May 2020'!H56+'july 2021'!H56</f>
        <v>175001.64600000001</v>
      </c>
      <c r="J63" s="185" t="s">
        <v>67</v>
      </c>
      <c r="K63" s="185"/>
      <c r="L63" s="185"/>
      <c r="O63" s="116"/>
      <c r="S63" s="98"/>
      <c r="U63" s="116"/>
      <c r="V63" s="116"/>
      <c r="W63" s="116"/>
      <c r="X63" s="116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16"/>
      <c r="S64" s="98"/>
      <c r="U64" s="116"/>
      <c r="V64" s="116"/>
      <c r="W64" s="116"/>
      <c r="X64" s="116"/>
    </row>
    <row r="66" spans="2:24">
      <c r="H66" s="94" t="e">
        <f>#REF!+'july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zoomScale="50" zoomScaleNormal="50" zoomScaleSheetLayoutView="25" workbookViewId="0">
      <pane ySplit="6" topLeftCell="A46" activePane="bottomLeft" state="frozen"/>
      <selection pane="bottomLeft" activeCell="H57" sqref="H57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17" t="s">
        <v>13</v>
      </c>
      <c r="E6" s="117" t="s">
        <v>14</v>
      </c>
      <c r="F6" s="117" t="s">
        <v>13</v>
      </c>
      <c r="G6" s="117" t="s">
        <v>14</v>
      </c>
      <c r="H6" s="180"/>
      <c r="I6" s="180"/>
      <c r="J6" s="68" t="s">
        <v>13</v>
      </c>
      <c r="K6" s="117" t="s">
        <v>14</v>
      </c>
      <c r="L6" s="117" t="s">
        <v>13</v>
      </c>
      <c r="M6" s="117" t="s">
        <v>14</v>
      </c>
      <c r="N6" s="180"/>
      <c r="O6" s="180"/>
      <c r="P6" s="117" t="s">
        <v>13</v>
      </c>
      <c r="Q6" s="117" t="s">
        <v>14</v>
      </c>
      <c r="R6" s="117" t="s">
        <v>13</v>
      </c>
      <c r="S6" s="117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'july 2021'!H7</f>
        <v>2162.3200000000006</v>
      </c>
      <c r="D7" s="71">
        <v>0</v>
      </c>
      <c r="E7" s="71">
        <f>'july 2021'!E7+'aug 2021 '!D7</f>
        <v>0</v>
      </c>
      <c r="F7" s="71">
        <v>12</v>
      </c>
      <c r="G7" s="71">
        <f>'july 2021'!G7+'aug 2021 '!F7</f>
        <v>26.3</v>
      </c>
      <c r="H7" s="71">
        <f>C7+(D7-F7)</f>
        <v>2150.3200000000006</v>
      </c>
      <c r="I7" s="71">
        <f>'july 2021'!N7</f>
        <v>300.99999999999989</v>
      </c>
      <c r="J7" s="71">
        <v>0.04</v>
      </c>
      <c r="K7" s="71">
        <f>'july 2021'!K7+'aug 2021 '!J7</f>
        <v>3.67</v>
      </c>
      <c r="L7" s="71">
        <v>0</v>
      </c>
      <c r="M7" s="71">
        <f>'july 2021'!M7+'aug 2021 '!L7</f>
        <v>0</v>
      </c>
      <c r="N7" s="71">
        <f>I7+J7-L7</f>
        <v>301.03999999999991</v>
      </c>
      <c r="O7" s="72">
        <f>'july 2021'!T7</f>
        <v>207.97000000000006</v>
      </c>
      <c r="P7" s="71">
        <v>0.05</v>
      </c>
      <c r="Q7" s="71">
        <f>'july 2021'!Q7+'aug 2021 '!P7</f>
        <v>0.11</v>
      </c>
      <c r="R7" s="71">
        <v>23</v>
      </c>
      <c r="S7" s="71">
        <f>'july 2021'!S7+'aug 2021 '!R7</f>
        <v>23</v>
      </c>
      <c r="T7" s="72">
        <f>O7+P7-R7</f>
        <v>185.02000000000007</v>
      </c>
      <c r="U7" s="72">
        <f>H7+N7+T7</f>
        <v>2636.3800000000006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'july 2021'!H8</f>
        <v>10.324999999999999</v>
      </c>
      <c r="D8" s="71">
        <v>0</v>
      </c>
      <c r="E8" s="71">
        <f>'july 2021'!E8+'aug 2021 '!D8</f>
        <v>0</v>
      </c>
      <c r="F8" s="71">
        <v>0</v>
      </c>
      <c r="G8" s="71">
        <f>'july 2021'!G8+'aug 2021 '!F8</f>
        <v>0</v>
      </c>
      <c r="H8" s="71">
        <f t="shared" ref="H8:H48" si="0">C8+(D8-F8)</f>
        <v>10.324999999999999</v>
      </c>
      <c r="I8" s="71">
        <f>'july 2021'!N8</f>
        <v>38.320000000000007</v>
      </c>
      <c r="J8" s="71">
        <v>0.192</v>
      </c>
      <c r="K8" s="71">
        <f>'july 2021'!K8+'aug 2021 '!J8</f>
        <v>7.2320000000000002</v>
      </c>
      <c r="L8" s="71">
        <v>0</v>
      </c>
      <c r="M8" s="71">
        <f>'july 2021'!M8+'aug 2021 '!L8</f>
        <v>0</v>
      </c>
      <c r="N8" s="71">
        <f t="shared" ref="N8:N48" si="1">I8+J8-L8</f>
        <v>38.512000000000008</v>
      </c>
      <c r="O8" s="72">
        <f>'july 2021'!T8</f>
        <v>164.56</v>
      </c>
      <c r="P8" s="71">
        <v>0</v>
      </c>
      <c r="Q8" s="71">
        <f>'july 2021'!Q8+'aug 2021 '!P8</f>
        <v>0</v>
      </c>
      <c r="R8" s="71">
        <v>0</v>
      </c>
      <c r="S8" s="71">
        <f>'july 2021'!S8+'aug 2021 '!R8</f>
        <v>0</v>
      </c>
      <c r="T8" s="72">
        <f t="shared" ref="T8:T48" si="2">O8+P8-R8</f>
        <v>164.56</v>
      </c>
      <c r="U8" s="72">
        <f t="shared" ref="U8:U51" si="3">H8+N8+T8</f>
        <v>213.39699999999999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'july 2021'!H9</f>
        <v>1250.3299999999997</v>
      </c>
      <c r="D9" s="71">
        <v>0</v>
      </c>
      <c r="E9" s="71">
        <f>'july 2021'!E9+'aug 2021 '!D9</f>
        <v>0</v>
      </c>
      <c r="F9" s="71">
        <v>0</v>
      </c>
      <c r="G9" s="71">
        <f>'july 2021'!G9+'aug 2021 '!F9</f>
        <v>0</v>
      </c>
      <c r="H9" s="71">
        <f t="shared" si="0"/>
        <v>1250.3299999999997</v>
      </c>
      <c r="I9" s="71">
        <f>'july 2021'!N9</f>
        <v>151.03100000000006</v>
      </c>
      <c r="J9" s="71">
        <v>0.73</v>
      </c>
      <c r="K9" s="71">
        <f>'july 2021'!K9+'aug 2021 '!J9</f>
        <v>2.7469999999999999</v>
      </c>
      <c r="L9" s="71">
        <v>0</v>
      </c>
      <c r="M9" s="71">
        <f>'july 2021'!M9+'aug 2021 '!L9</f>
        <v>0</v>
      </c>
      <c r="N9" s="71">
        <f t="shared" si="1"/>
        <v>151.76100000000005</v>
      </c>
      <c r="O9" s="72">
        <f>'july 2021'!T9</f>
        <v>141.44</v>
      </c>
      <c r="P9" s="71">
        <v>0</v>
      </c>
      <c r="Q9" s="71">
        <f>'july 2021'!Q9+'aug 2021 '!P9</f>
        <v>0</v>
      </c>
      <c r="R9" s="71">
        <v>0</v>
      </c>
      <c r="S9" s="71">
        <f>'july 2021'!S9+'aug 2021 '!R9</f>
        <v>0</v>
      </c>
      <c r="T9" s="72">
        <f t="shared" si="2"/>
        <v>141.44</v>
      </c>
      <c r="U9" s="72">
        <f t="shared" si="3"/>
        <v>1543.5309999999997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'july 2021'!H10</f>
        <v>183.93</v>
      </c>
      <c r="D10" s="71">
        <v>0</v>
      </c>
      <c r="E10" s="71">
        <f>'july 2021'!E10+'aug 2021 '!D10</f>
        <v>0</v>
      </c>
      <c r="F10" s="71">
        <v>0</v>
      </c>
      <c r="G10" s="71">
        <f>'july 2021'!G10+'aug 2021 '!F10</f>
        <v>0</v>
      </c>
      <c r="H10" s="71">
        <f t="shared" si="0"/>
        <v>183.93</v>
      </c>
      <c r="I10" s="71">
        <f>'july 2021'!N10</f>
        <v>164.03500000000005</v>
      </c>
      <c r="J10" s="71">
        <v>0.192</v>
      </c>
      <c r="K10" s="71">
        <f>'july 2021'!K10+'aug 2021 '!J10</f>
        <v>2.4520000000000004</v>
      </c>
      <c r="L10" s="71">
        <v>0</v>
      </c>
      <c r="M10" s="71">
        <f>'july 2021'!M10+'aug 2021 '!L10</f>
        <v>0</v>
      </c>
      <c r="N10" s="71">
        <f t="shared" si="1"/>
        <v>164.22700000000006</v>
      </c>
      <c r="O10" s="72">
        <f>'july 2021'!T10</f>
        <v>409.47999999999996</v>
      </c>
      <c r="P10" s="71">
        <v>0</v>
      </c>
      <c r="Q10" s="71">
        <f>'july 2021'!Q10+'aug 2021 '!P10</f>
        <v>0</v>
      </c>
      <c r="R10" s="71">
        <v>0</v>
      </c>
      <c r="S10" s="71">
        <f>'july 2021'!S10+'aug 2021 '!R10</f>
        <v>0</v>
      </c>
      <c r="T10" s="72">
        <f t="shared" si="2"/>
        <v>409.47999999999996</v>
      </c>
      <c r="U10" s="72">
        <f t="shared" si="3"/>
        <v>757.63699999999994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3606.9050000000002</v>
      </c>
      <c r="D11" s="77">
        <f t="shared" ref="D11:T11" si="4">SUM(D7:D10)</f>
        <v>0</v>
      </c>
      <c r="E11" s="77">
        <f t="shared" si="4"/>
        <v>0</v>
      </c>
      <c r="F11" s="77">
        <f t="shared" si="4"/>
        <v>12</v>
      </c>
      <c r="G11" s="77">
        <f t="shared" si="4"/>
        <v>26.3</v>
      </c>
      <c r="H11" s="77">
        <f t="shared" si="4"/>
        <v>3594.9050000000002</v>
      </c>
      <c r="I11" s="77">
        <f t="shared" si="4"/>
        <v>654.38599999999997</v>
      </c>
      <c r="J11" s="77">
        <f t="shared" si="4"/>
        <v>1.1539999999999999</v>
      </c>
      <c r="K11" s="77">
        <f t="shared" si="4"/>
        <v>16.101000000000003</v>
      </c>
      <c r="L11" s="77">
        <f t="shared" si="4"/>
        <v>0</v>
      </c>
      <c r="M11" s="77">
        <f t="shared" si="4"/>
        <v>0</v>
      </c>
      <c r="N11" s="77">
        <f t="shared" si="4"/>
        <v>655.54000000000008</v>
      </c>
      <c r="O11" s="77">
        <f t="shared" si="4"/>
        <v>923.45</v>
      </c>
      <c r="P11" s="77">
        <f t="shared" si="4"/>
        <v>0.05</v>
      </c>
      <c r="Q11" s="77">
        <f t="shared" si="4"/>
        <v>0.11</v>
      </c>
      <c r="R11" s="77">
        <f t="shared" si="4"/>
        <v>23</v>
      </c>
      <c r="S11" s="77">
        <f t="shared" si="4"/>
        <v>23</v>
      </c>
      <c r="T11" s="77">
        <f t="shared" si="4"/>
        <v>900.5</v>
      </c>
      <c r="U11" s="120">
        <f t="shared" si="3"/>
        <v>5150.9450000000006</v>
      </c>
      <c r="V11" s="118"/>
      <c r="W11" s="118"/>
      <c r="X11" s="118"/>
    </row>
    <row r="12" spans="1:184" ht="42.75" customHeight="1">
      <c r="A12" s="69">
        <v>5</v>
      </c>
      <c r="B12" s="70" t="s">
        <v>20</v>
      </c>
      <c r="C12" s="71">
        <f>'july 2021'!H12</f>
        <v>1909.589999999999</v>
      </c>
      <c r="D12" s="71">
        <v>0</v>
      </c>
      <c r="E12" s="71">
        <f>'july 2021'!E12+'aug 2021 '!D12</f>
        <v>0</v>
      </c>
      <c r="F12" s="71">
        <v>0</v>
      </c>
      <c r="G12" s="71">
        <f>'july 2021'!G12+'aug 2021 '!F12</f>
        <v>64.61</v>
      </c>
      <c r="H12" s="71">
        <f t="shared" si="0"/>
        <v>1909.589999999999</v>
      </c>
      <c r="I12" s="71">
        <f>'july 2021'!N12</f>
        <v>123.04299999999998</v>
      </c>
      <c r="J12" s="101">
        <v>0.04</v>
      </c>
      <c r="K12" s="71">
        <f>'july 2021'!K12+'aug 2021 '!J12</f>
        <v>0.79000000000000015</v>
      </c>
      <c r="L12" s="71">
        <v>0</v>
      </c>
      <c r="M12" s="71">
        <f>'july 2021'!M12+'aug 2021 '!L12</f>
        <v>0</v>
      </c>
      <c r="N12" s="71">
        <f t="shared" si="1"/>
        <v>123.08299999999998</v>
      </c>
      <c r="O12" s="72">
        <f>'july 2021'!T12</f>
        <v>326.75</v>
      </c>
      <c r="P12" s="71">
        <v>0</v>
      </c>
      <c r="Q12" s="71">
        <f>'july 2021'!Q12+'aug 2021 '!P12</f>
        <v>78.11</v>
      </c>
      <c r="R12" s="71">
        <v>0.25</v>
      </c>
      <c r="S12" s="71">
        <f>'july 2021'!S12+'aug 2021 '!R12</f>
        <v>0.25</v>
      </c>
      <c r="T12" s="72">
        <f t="shared" si="2"/>
        <v>326.5</v>
      </c>
      <c r="U12" s="72">
        <f t="shared" si="3"/>
        <v>2359.1729999999989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'july 2021'!H13</f>
        <v>1014.7699999999998</v>
      </c>
      <c r="D13" s="71">
        <v>0</v>
      </c>
      <c r="E13" s="71">
        <f>'july 2021'!E13+'aug 2021 '!D13</f>
        <v>0</v>
      </c>
      <c r="F13" s="71">
        <v>0</v>
      </c>
      <c r="G13" s="71">
        <f>'july 2021'!G13+'aug 2021 '!F13</f>
        <v>0</v>
      </c>
      <c r="H13" s="71">
        <f t="shared" si="0"/>
        <v>1014.7699999999998</v>
      </c>
      <c r="I13" s="71">
        <f>'july 2021'!N13</f>
        <v>143.28400000000002</v>
      </c>
      <c r="J13" s="101">
        <v>0.46</v>
      </c>
      <c r="K13" s="71">
        <f>'july 2021'!K13+'aug 2021 '!J13</f>
        <v>2.81</v>
      </c>
      <c r="L13" s="71">
        <v>0</v>
      </c>
      <c r="M13" s="71">
        <f>'july 2021'!M13+'aug 2021 '!L13</f>
        <v>0</v>
      </c>
      <c r="N13" s="71">
        <f t="shared" si="1"/>
        <v>143.74400000000003</v>
      </c>
      <c r="O13" s="72">
        <f>'july 2021'!T13</f>
        <v>85.32</v>
      </c>
      <c r="P13" s="71">
        <v>0</v>
      </c>
      <c r="Q13" s="71">
        <f>'july 2021'!Q13+'aug 2021 '!P13</f>
        <v>0</v>
      </c>
      <c r="R13" s="71">
        <v>0</v>
      </c>
      <c r="S13" s="71">
        <f>'july 2021'!S13+'aug 2021 '!R13</f>
        <v>0</v>
      </c>
      <c r="T13" s="72">
        <f t="shared" si="2"/>
        <v>85.32</v>
      </c>
      <c r="U13" s="72">
        <f t="shared" si="3"/>
        <v>1243.8339999999996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'july 2021'!H14</f>
        <v>2182.3299999999995</v>
      </c>
      <c r="D14" s="71">
        <v>0</v>
      </c>
      <c r="E14" s="71">
        <f>'july 2021'!E14+'aug 2021 '!D14</f>
        <v>0.15</v>
      </c>
      <c r="F14" s="71">
        <v>0</v>
      </c>
      <c r="G14" s="71">
        <f>'july 2021'!G14+'aug 2021 '!F14</f>
        <v>0</v>
      </c>
      <c r="H14" s="71">
        <f t="shared" si="0"/>
        <v>2182.3299999999995</v>
      </c>
      <c r="I14" s="71">
        <f>'july 2021'!N14</f>
        <v>198.12399999999997</v>
      </c>
      <c r="J14" s="102">
        <v>2.16</v>
      </c>
      <c r="K14" s="71">
        <f>'july 2021'!K14+'aug 2021 '!J14</f>
        <v>8.3070000000000004</v>
      </c>
      <c r="L14" s="71">
        <v>0</v>
      </c>
      <c r="M14" s="71">
        <f>'july 2021'!M14+'aug 2021 '!L14</f>
        <v>0</v>
      </c>
      <c r="N14" s="71">
        <f t="shared" si="1"/>
        <v>200.28399999999996</v>
      </c>
      <c r="O14" s="72">
        <f>'july 2021'!T14</f>
        <v>318.15999999999997</v>
      </c>
      <c r="P14" s="71">
        <v>0</v>
      </c>
      <c r="Q14" s="71">
        <f>'july 2021'!Q14+'aug 2021 '!P14</f>
        <v>0</v>
      </c>
      <c r="R14" s="71">
        <v>0</v>
      </c>
      <c r="S14" s="71">
        <f>'july 2021'!S14+'aug 2021 '!R14</f>
        <v>0</v>
      </c>
      <c r="T14" s="72">
        <f t="shared" si="2"/>
        <v>318.15999999999997</v>
      </c>
      <c r="U14" s="72">
        <f t="shared" si="3"/>
        <v>2700.7739999999994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5106.6899999999987</v>
      </c>
      <c r="D15" s="77">
        <f t="shared" ref="D15:T15" si="5">SUM(D12:D14)</f>
        <v>0</v>
      </c>
      <c r="E15" s="77">
        <f t="shared" si="5"/>
        <v>0.15</v>
      </c>
      <c r="F15" s="77">
        <f t="shared" si="5"/>
        <v>0</v>
      </c>
      <c r="G15" s="77">
        <f t="shared" si="5"/>
        <v>64.61</v>
      </c>
      <c r="H15" s="77">
        <f t="shared" si="5"/>
        <v>5106.6899999999987</v>
      </c>
      <c r="I15" s="77">
        <f t="shared" si="5"/>
        <v>464.45099999999996</v>
      </c>
      <c r="J15" s="77">
        <f t="shared" si="5"/>
        <v>2.66</v>
      </c>
      <c r="K15" s="77">
        <f t="shared" si="5"/>
        <v>11.907</v>
      </c>
      <c r="L15" s="77">
        <f t="shared" si="5"/>
        <v>0</v>
      </c>
      <c r="M15" s="77">
        <f t="shared" si="5"/>
        <v>0</v>
      </c>
      <c r="N15" s="77">
        <f t="shared" si="5"/>
        <v>467.11099999999999</v>
      </c>
      <c r="O15" s="77">
        <f t="shared" si="5"/>
        <v>730.23</v>
      </c>
      <c r="P15" s="77">
        <f t="shared" si="5"/>
        <v>0</v>
      </c>
      <c r="Q15" s="77">
        <f t="shared" si="5"/>
        <v>78.11</v>
      </c>
      <c r="R15" s="77">
        <f t="shared" si="5"/>
        <v>0.25</v>
      </c>
      <c r="S15" s="77">
        <f t="shared" si="5"/>
        <v>0.25</v>
      </c>
      <c r="T15" s="77">
        <f t="shared" si="5"/>
        <v>729.98</v>
      </c>
      <c r="U15" s="120">
        <f t="shared" si="3"/>
        <v>6303.780999999999</v>
      </c>
      <c r="V15" s="118"/>
      <c r="W15" s="118"/>
      <c r="X15" s="118"/>
    </row>
    <row r="16" spans="1:184" ht="42.75" customHeight="1">
      <c r="A16" s="69">
        <v>8</v>
      </c>
      <c r="B16" s="70" t="s">
        <v>25</v>
      </c>
      <c r="C16" s="71">
        <f>'july 2021'!H16</f>
        <v>1892.6819999999993</v>
      </c>
      <c r="D16" s="71">
        <v>0.94</v>
      </c>
      <c r="E16" s="71">
        <f>'july 2021'!E16+'aug 2021 '!D16</f>
        <v>4.726</v>
      </c>
      <c r="F16" s="71">
        <v>0.44</v>
      </c>
      <c r="G16" s="71">
        <f>'july 2021'!G16+'aug 2021 '!F16</f>
        <v>29.540000000000003</v>
      </c>
      <c r="H16" s="71">
        <f t="shared" si="0"/>
        <v>1893.1819999999993</v>
      </c>
      <c r="I16" s="71">
        <f>'july 2021'!N16</f>
        <v>65.965000000000032</v>
      </c>
      <c r="J16" s="71">
        <v>0.28999999999999998</v>
      </c>
      <c r="K16" s="71">
        <f>'july 2021'!K16+'aug 2021 '!J16</f>
        <v>0.77600000000000002</v>
      </c>
      <c r="L16" s="71">
        <v>0</v>
      </c>
      <c r="M16" s="71">
        <f>'july 2021'!M16+'aug 2021 '!L16</f>
        <v>0</v>
      </c>
      <c r="N16" s="71">
        <f t="shared" si="1"/>
        <v>66.255000000000038</v>
      </c>
      <c r="O16" s="72">
        <f>'july 2021'!T16</f>
        <v>87.778999999999996</v>
      </c>
      <c r="P16" s="71">
        <v>1.57</v>
      </c>
      <c r="Q16" s="71">
        <f>'july 2021'!Q16+'aug 2021 '!P16</f>
        <v>12.64</v>
      </c>
      <c r="R16" s="71">
        <v>0</v>
      </c>
      <c r="S16" s="71">
        <f>'july 2021'!S16+'aug 2021 '!R16</f>
        <v>0</v>
      </c>
      <c r="T16" s="72">
        <f t="shared" si="2"/>
        <v>89.34899999999999</v>
      </c>
      <c r="U16" s="72">
        <f t="shared" si="3"/>
        <v>2048.7859999999996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'july 2021'!H17</f>
        <v>657.05399999999986</v>
      </c>
      <c r="D17" s="71">
        <v>0</v>
      </c>
      <c r="E17" s="71">
        <f>'july 2021'!E17+'aug 2021 '!D17</f>
        <v>0</v>
      </c>
      <c r="F17" s="71">
        <v>0</v>
      </c>
      <c r="G17" s="71">
        <f>'july 2021'!G17+'aug 2021 '!F17</f>
        <v>77.06</v>
      </c>
      <c r="H17" s="71">
        <f t="shared" si="0"/>
        <v>657.05399999999986</v>
      </c>
      <c r="I17" s="71">
        <f>'july 2021'!N17</f>
        <v>19.406999999999996</v>
      </c>
      <c r="J17" s="71">
        <v>0.02</v>
      </c>
      <c r="K17" s="71">
        <f>'july 2021'!K17+'aug 2021 '!J17</f>
        <v>1.1700000000000002</v>
      </c>
      <c r="L17" s="71">
        <v>0</v>
      </c>
      <c r="M17" s="71">
        <f>'july 2021'!M17+'aug 2021 '!L17</f>
        <v>4.09</v>
      </c>
      <c r="N17" s="71">
        <f t="shared" si="1"/>
        <v>19.426999999999996</v>
      </c>
      <c r="O17" s="72">
        <f>'july 2021'!T17</f>
        <v>407.971</v>
      </c>
      <c r="P17" s="71">
        <v>0</v>
      </c>
      <c r="Q17" s="71">
        <f>'july 2021'!Q17+'aug 2021 '!P17</f>
        <v>49.940000000000005</v>
      </c>
      <c r="R17" s="71">
        <v>0</v>
      </c>
      <c r="S17" s="71">
        <f>'july 2021'!S17+'aug 2021 '!R17</f>
        <v>0</v>
      </c>
      <c r="T17" s="72">
        <f t="shared" si="2"/>
        <v>407.971</v>
      </c>
      <c r="U17" s="72">
        <f t="shared" si="3"/>
        <v>1084.4519999999998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'july 2021'!H18</f>
        <v>828.25499999999943</v>
      </c>
      <c r="D18" s="71">
        <v>0.06</v>
      </c>
      <c r="E18" s="71">
        <f>'july 2021'!E18+'aug 2021 '!D18</f>
        <v>1.1100000000000001</v>
      </c>
      <c r="F18" s="71">
        <v>0</v>
      </c>
      <c r="G18" s="71">
        <f>'july 2021'!G18+'aug 2021 '!F18</f>
        <v>0</v>
      </c>
      <c r="H18" s="71">
        <f t="shared" si="0"/>
        <v>828.31499999999937</v>
      </c>
      <c r="I18" s="71">
        <f>'july 2021'!N18</f>
        <v>36.114999999999988</v>
      </c>
      <c r="J18" s="71">
        <v>0.03</v>
      </c>
      <c r="K18" s="71">
        <f>'july 2021'!K18+'aug 2021 '!J18</f>
        <v>0.11</v>
      </c>
      <c r="L18" s="71">
        <v>0</v>
      </c>
      <c r="M18" s="71">
        <f>'july 2021'!M18+'aug 2021 '!L18</f>
        <v>0</v>
      </c>
      <c r="N18" s="71">
        <f t="shared" si="1"/>
        <v>36.144999999999989</v>
      </c>
      <c r="O18" s="72">
        <f>'july 2021'!T18</f>
        <v>62.278000000000006</v>
      </c>
      <c r="P18" s="71">
        <v>0.42</v>
      </c>
      <c r="Q18" s="71">
        <f>'july 2021'!Q18+'aug 2021 '!P18</f>
        <v>2.2400000000000002</v>
      </c>
      <c r="R18" s="71">
        <v>0</v>
      </c>
      <c r="S18" s="71">
        <f>'july 2021'!S18+'aug 2021 '!R18</f>
        <v>0</v>
      </c>
      <c r="T18" s="72">
        <f t="shared" si="2"/>
        <v>62.698000000000008</v>
      </c>
      <c r="U18" s="72">
        <f t="shared" si="3"/>
        <v>927.15799999999933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3377.9909999999982</v>
      </c>
      <c r="D19" s="77">
        <f t="shared" ref="D19:T19" si="6">SUM(D16:D18)</f>
        <v>1</v>
      </c>
      <c r="E19" s="77">
        <f t="shared" si="6"/>
        <v>5.8360000000000003</v>
      </c>
      <c r="F19" s="77">
        <f t="shared" si="6"/>
        <v>0.44</v>
      </c>
      <c r="G19" s="77">
        <f t="shared" si="6"/>
        <v>106.60000000000001</v>
      </c>
      <c r="H19" s="77">
        <f t="shared" si="6"/>
        <v>3378.5509999999986</v>
      </c>
      <c r="I19" s="77">
        <f t="shared" si="6"/>
        <v>121.48700000000002</v>
      </c>
      <c r="J19" s="77">
        <f t="shared" si="6"/>
        <v>0.33999999999999997</v>
      </c>
      <c r="K19" s="77">
        <f t="shared" si="6"/>
        <v>2.056</v>
      </c>
      <c r="L19" s="77">
        <f t="shared" si="6"/>
        <v>0</v>
      </c>
      <c r="M19" s="77">
        <f t="shared" si="6"/>
        <v>4.09</v>
      </c>
      <c r="N19" s="77">
        <f t="shared" si="6"/>
        <v>121.82700000000003</v>
      </c>
      <c r="O19" s="77">
        <f t="shared" si="6"/>
        <v>558.02800000000002</v>
      </c>
      <c r="P19" s="77">
        <f t="shared" si="6"/>
        <v>1.99</v>
      </c>
      <c r="Q19" s="77">
        <f t="shared" si="6"/>
        <v>64.820000000000007</v>
      </c>
      <c r="R19" s="77">
        <f t="shared" si="6"/>
        <v>0</v>
      </c>
      <c r="S19" s="77">
        <f t="shared" si="6"/>
        <v>0</v>
      </c>
      <c r="T19" s="77">
        <f t="shared" si="6"/>
        <v>560.01800000000003</v>
      </c>
      <c r="U19" s="120">
        <f t="shared" si="3"/>
        <v>4060.3959999999988</v>
      </c>
      <c r="V19" s="118"/>
      <c r="W19" s="118"/>
      <c r="X19" s="118"/>
    </row>
    <row r="20" spans="1:24" ht="42.75" customHeight="1">
      <c r="A20" s="69">
        <v>11</v>
      </c>
      <c r="B20" s="70" t="s">
        <v>29</v>
      </c>
      <c r="C20" s="71">
        <f>'july 2021'!H20</f>
        <v>1355.6349999999995</v>
      </c>
      <c r="D20" s="71">
        <v>0</v>
      </c>
      <c r="E20" s="71">
        <f>'july 2021'!E20+'aug 2021 '!D20</f>
        <v>2.9950000000000001</v>
      </c>
      <c r="F20" s="71">
        <v>0</v>
      </c>
      <c r="G20" s="71">
        <f>'july 2021'!G20+'aug 2021 '!F20</f>
        <v>56</v>
      </c>
      <c r="H20" s="71">
        <f t="shared" si="0"/>
        <v>1355.6349999999995</v>
      </c>
      <c r="I20" s="71">
        <f>'july 2021'!N20</f>
        <v>145.33499999999998</v>
      </c>
      <c r="J20" s="71">
        <v>0.126</v>
      </c>
      <c r="K20" s="71">
        <f>'july 2021'!K20+'aug 2021 '!J20</f>
        <v>0.76600000000000001</v>
      </c>
      <c r="L20" s="71">
        <v>0</v>
      </c>
      <c r="M20" s="71">
        <f>'july 2021'!M20+'aug 2021 '!L20</f>
        <v>0</v>
      </c>
      <c r="N20" s="71">
        <f t="shared" si="1"/>
        <v>145.46099999999998</v>
      </c>
      <c r="O20" s="72">
        <f>'july 2021'!T20</f>
        <v>340.79399999999993</v>
      </c>
      <c r="P20" s="71">
        <v>7.6999999999999999E-2</v>
      </c>
      <c r="Q20" s="71">
        <f>'july 2021'!Q20+'aug 2021 '!P20</f>
        <v>56.146999999999998</v>
      </c>
      <c r="R20" s="71">
        <v>0</v>
      </c>
      <c r="S20" s="71">
        <f>'july 2021'!S20+'aug 2021 '!R20</f>
        <v>0</v>
      </c>
      <c r="T20" s="72">
        <f t="shared" si="2"/>
        <v>340.87099999999992</v>
      </c>
      <c r="U20" s="72">
        <f t="shared" si="3"/>
        <v>1841.9669999999994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'july 2021'!H21</f>
        <v>864.36999999999989</v>
      </c>
      <c r="D21" s="71">
        <v>0</v>
      </c>
      <c r="E21" s="71">
        <f>'july 2021'!E21+'aug 2021 '!D21</f>
        <v>0.05</v>
      </c>
      <c r="F21" s="71">
        <v>5</v>
      </c>
      <c r="G21" s="71">
        <f>'july 2021'!G21+'aug 2021 '!F21</f>
        <v>39.299999999999997</v>
      </c>
      <c r="H21" s="71">
        <f t="shared" si="0"/>
        <v>859.36999999999989</v>
      </c>
      <c r="I21" s="71">
        <f>'july 2021'!N21</f>
        <v>46.573000000000008</v>
      </c>
      <c r="J21" s="71">
        <v>0.03</v>
      </c>
      <c r="K21" s="71">
        <f>'july 2021'!K21+'aug 2021 '!J21</f>
        <v>0.24</v>
      </c>
      <c r="L21" s="71">
        <v>0</v>
      </c>
      <c r="M21" s="71">
        <f>'july 2021'!M21+'aug 2021 '!L21</f>
        <v>0</v>
      </c>
      <c r="N21" s="71">
        <f t="shared" si="1"/>
        <v>46.603000000000009</v>
      </c>
      <c r="O21" s="72">
        <f>'july 2021'!T21</f>
        <v>186.23000000000002</v>
      </c>
      <c r="P21" s="71">
        <v>5</v>
      </c>
      <c r="Q21" s="71">
        <f>'july 2021'!Q21+'aug 2021 '!P21</f>
        <v>39.299999999999997</v>
      </c>
      <c r="R21" s="71">
        <v>0</v>
      </c>
      <c r="S21" s="71">
        <f>'july 2021'!S21+'aug 2021 '!R21</f>
        <v>0</v>
      </c>
      <c r="T21" s="72">
        <f t="shared" si="2"/>
        <v>191.23000000000002</v>
      </c>
      <c r="U21" s="72">
        <f t="shared" si="3"/>
        <v>1097.203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'july 2021'!H22</f>
        <v>329.84999999999985</v>
      </c>
      <c r="D22" s="71">
        <v>0</v>
      </c>
      <c r="E22" s="71">
        <f>'july 2021'!E22+'aug 2021 '!D22</f>
        <v>0</v>
      </c>
      <c r="F22" s="71">
        <v>0</v>
      </c>
      <c r="G22" s="71">
        <f>'july 2021'!G22+'aug 2021 '!F22</f>
        <v>269.70999999999998</v>
      </c>
      <c r="H22" s="71">
        <f t="shared" si="0"/>
        <v>329.84999999999985</v>
      </c>
      <c r="I22" s="71">
        <f>'july 2021'!N22</f>
        <v>15.990000000000006</v>
      </c>
      <c r="J22" s="71">
        <v>0.05</v>
      </c>
      <c r="K22" s="71">
        <f>'july 2021'!K22+'aug 2021 '!J22</f>
        <v>1.6600000000000001</v>
      </c>
      <c r="L22" s="71">
        <v>0</v>
      </c>
      <c r="M22" s="71">
        <f>'july 2021'!M22+'aug 2021 '!L22</f>
        <v>12.74</v>
      </c>
      <c r="N22" s="71">
        <f t="shared" si="1"/>
        <v>16.040000000000006</v>
      </c>
      <c r="O22" s="72">
        <f>'july 2021'!T22</f>
        <v>585.79999999999995</v>
      </c>
      <c r="P22" s="71">
        <v>0.06</v>
      </c>
      <c r="Q22" s="71">
        <f>'july 2021'!Q22+'aug 2021 '!P22</f>
        <v>300.57</v>
      </c>
      <c r="R22" s="71">
        <v>0</v>
      </c>
      <c r="S22" s="71">
        <f>'july 2021'!S22+'aug 2021 '!R22</f>
        <v>5.72</v>
      </c>
      <c r="T22" s="72">
        <f t="shared" si="2"/>
        <v>585.8599999999999</v>
      </c>
      <c r="U22" s="72">
        <f t="shared" si="3"/>
        <v>931.74999999999977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'july 2021'!H23</f>
        <v>1167.6120000000001</v>
      </c>
      <c r="D23" s="71">
        <v>2.1</v>
      </c>
      <c r="E23" s="71">
        <f>'july 2021'!E23+'aug 2021 '!D23</f>
        <v>12.625999999999999</v>
      </c>
      <c r="F23" s="71">
        <v>0</v>
      </c>
      <c r="G23" s="71">
        <f>'july 2021'!G23+'aug 2021 '!F23</f>
        <v>0</v>
      </c>
      <c r="H23" s="71">
        <f t="shared" si="0"/>
        <v>1169.712</v>
      </c>
      <c r="I23" s="71">
        <f>'july 2021'!N23</f>
        <v>10.593999999999998</v>
      </c>
      <c r="J23" s="71">
        <v>0</v>
      </c>
      <c r="K23" s="71">
        <f>'july 2021'!K23+'aug 2021 '!J23</f>
        <v>0.42399999999999999</v>
      </c>
      <c r="L23" s="71">
        <v>0</v>
      </c>
      <c r="M23" s="71">
        <f>'july 2021'!M23+'aug 2021 '!L23</f>
        <v>0</v>
      </c>
      <c r="N23" s="71">
        <f t="shared" si="1"/>
        <v>10.593999999999998</v>
      </c>
      <c r="O23" s="72">
        <f>'july 2021'!T23</f>
        <v>145.63</v>
      </c>
      <c r="P23" s="71">
        <v>99.605000000000004</v>
      </c>
      <c r="Q23" s="71">
        <f>'july 2021'!Q23+'aug 2021 '!P23</f>
        <v>99.665000000000006</v>
      </c>
      <c r="R23" s="71">
        <v>89.99</v>
      </c>
      <c r="S23" s="71">
        <f>'july 2021'!S23+'aug 2021 '!R23</f>
        <v>89.99</v>
      </c>
      <c r="T23" s="72">
        <f t="shared" si="2"/>
        <v>155.245</v>
      </c>
      <c r="U23" s="72">
        <f t="shared" si="3"/>
        <v>1335.5509999999999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3717.4669999999992</v>
      </c>
      <c r="D24" s="77">
        <f t="shared" ref="D24:T24" si="7">SUM(D20:D23)</f>
        <v>2.1</v>
      </c>
      <c r="E24" s="77">
        <f t="shared" si="7"/>
        <v>15.670999999999999</v>
      </c>
      <c r="F24" s="77">
        <f t="shared" si="7"/>
        <v>5</v>
      </c>
      <c r="G24" s="77">
        <f t="shared" si="7"/>
        <v>365.01</v>
      </c>
      <c r="H24" s="77">
        <f t="shared" si="7"/>
        <v>3714.5669999999991</v>
      </c>
      <c r="I24" s="77">
        <f t="shared" si="7"/>
        <v>218.49199999999999</v>
      </c>
      <c r="J24" s="77">
        <f t="shared" si="7"/>
        <v>0.20600000000000002</v>
      </c>
      <c r="K24" s="77">
        <f t="shared" si="7"/>
        <v>3.0900000000000003</v>
      </c>
      <c r="L24" s="77">
        <f t="shared" si="7"/>
        <v>0</v>
      </c>
      <c r="M24" s="77">
        <f t="shared" si="7"/>
        <v>12.74</v>
      </c>
      <c r="N24" s="77">
        <f t="shared" si="7"/>
        <v>218.69799999999998</v>
      </c>
      <c r="O24" s="77">
        <f t="shared" si="7"/>
        <v>1258.4539999999997</v>
      </c>
      <c r="P24" s="77">
        <f t="shared" si="7"/>
        <v>104.742</v>
      </c>
      <c r="Q24" s="77">
        <f t="shared" si="7"/>
        <v>495.68200000000002</v>
      </c>
      <c r="R24" s="77">
        <f t="shared" si="7"/>
        <v>89.99</v>
      </c>
      <c r="S24" s="77">
        <f t="shared" si="7"/>
        <v>95.71</v>
      </c>
      <c r="T24" s="77">
        <f t="shared" si="7"/>
        <v>1273.2059999999997</v>
      </c>
      <c r="U24" s="120">
        <f t="shared" si="3"/>
        <v>5206.4709999999986</v>
      </c>
      <c r="V24" s="118"/>
      <c r="W24" s="118"/>
      <c r="X24" s="118"/>
    </row>
    <row r="25" spans="1:24" s="78" customFormat="1" ht="42.75" customHeight="1">
      <c r="A25" s="75"/>
      <c r="B25" s="76" t="s">
        <v>34</v>
      </c>
      <c r="C25" s="77">
        <f>C24+C19+C15+C11</f>
        <v>15809.052999999996</v>
      </c>
      <c r="D25" s="77">
        <f t="shared" ref="D25:T25" si="8">D24+D19+D15+D11</f>
        <v>3.1</v>
      </c>
      <c r="E25" s="77">
        <f t="shared" si="8"/>
        <v>21.656999999999996</v>
      </c>
      <c r="F25" s="77">
        <f t="shared" si="8"/>
        <v>17.440000000000001</v>
      </c>
      <c r="G25" s="77">
        <f t="shared" si="8"/>
        <v>562.52</v>
      </c>
      <c r="H25" s="77">
        <f t="shared" si="8"/>
        <v>15794.712999999998</v>
      </c>
      <c r="I25" s="77">
        <f t="shared" si="8"/>
        <v>1458.816</v>
      </c>
      <c r="J25" s="77">
        <f t="shared" si="8"/>
        <v>4.3600000000000003</v>
      </c>
      <c r="K25" s="77">
        <f t="shared" si="8"/>
        <v>33.154000000000003</v>
      </c>
      <c r="L25" s="77">
        <f>L24+L19+L15+L11</f>
        <v>0</v>
      </c>
      <c r="M25" s="77">
        <f t="shared" si="8"/>
        <v>16.829999999999998</v>
      </c>
      <c r="N25" s="77">
        <f t="shared" si="8"/>
        <v>1463.1759999999999</v>
      </c>
      <c r="O25" s="77">
        <f t="shared" si="8"/>
        <v>3470.1619999999994</v>
      </c>
      <c r="P25" s="77">
        <f t="shared" si="8"/>
        <v>106.782</v>
      </c>
      <c r="Q25" s="77">
        <f t="shared" si="8"/>
        <v>638.72200000000009</v>
      </c>
      <c r="R25" s="77">
        <f t="shared" si="8"/>
        <v>113.24</v>
      </c>
      <c r="S25" s="77">
        <f t="shared" si="8"/>
        <v>118.96</v>
      </c>
      <c r="T25" s="77">
        <f t="shared" si="8"/>
        <v>3463.7039999999997</v>
      </c>
      <c r="U25" s="120">
        <f t="shared" si="3"/>
        <v>20721.593000000001</v>
      </c>
      <c r="V25" s="118"/>
      <c r="W25" s="118"/>
      <c r="X25" s="118"/>
    </row>
    <row r="26" spans="1:24" ht="42.75" customHeight="1">
      <c r="A26" s="69">
        <v>15</v>
      </c>
      <c r="B26" s="70" t="s">
        <v>35</v>
      </c>
      <c r="C26" s="71">
        <f>'july 2021'!H26</f>
        <v>11601.472</v>
      </c>
      <c r="D26" s="71">
        <v>14.26</v>
      </c>
      <c r="E26" s="71">
        <f>'july 2021'!E26+'aug 2021 '!D26</f>
        <v>43.144999999999996</v>
      </c>
      <c r="F26" s="71">
        <v>0</v>
      </c>
      <c r="G26" s="71">
        <f>'july 2021'!G26+'aug 2021 '!F26</f>
        <v>0</v>
      </c>
      <c r="H26" s="71">
        <f t="shared" si="0"/>
        <v>11615.732</v>
      </c>
      <c r="I26" s="71">
        <f>'july 2021'!N26</f>
        <v>0</v>
      </c>
      <c r="J26" s="71">
        <v>0</v>
      </c>
      <c r="K26" s="71">
        <f>'july 2021'!K26+'aug 2021 '!J26</f>
        <v>0</v>
      </c>
      <c r="L26" s="71">
        <v>0</v>
      </c>
      <c r="M26" s="71">
        <f>'july 2021'!M26+'aug 2021 '!L26</f>
        <v>0</v>
      </c>
      <c r="N26" s="71">
        <f t="shared" si="1"/>
        <v>0</v>
      </c>
      <c r="O26" s="72">
        <f>'july 2021'!T26</f>
        <v>57.56</v>
      </c>
      <c r="P26" s="71">
        <v>0</v>
      </c>
      <c r="Q26" s="71">
        <f>'july 2021'!Q26+'aug 2021 '!P26</f>
        <v>57.56</v>
      </c>
      <c r="R26" s="71">
        <v>0</v>
      </c>
      <c r="S26" s="71">
        <f>'july 2021'!S26+'aug 2021 '!R26</f>
        <v>0</v>
      </c>
      <c r="T26" s="72">
        <f t="shared" si="2"/>
        <v>57.56</v>
      </c>
      <c r="U26" s="72">
        <f t="shared" si="3"/>
        <v>11673.291999999999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'july 2021'!H27</f>
        <v>10181.816999999992</v>
      </c>
      <c r="D27" s="71">
        <v>13.69</v>
      </c>
      <c r="E27" s="71">
        <f>'july 2021'!E27+'aug 2021 '!D27</f>
        <v>52.65</v>
      </c>
      <c r="F27" s="71">
        <v>0</v>
      </c>
      <c r="G27" s="71">
        <f>'july 2021'!G27+'aug 2021 '!F27</f>
        <v>0</v>
      </c>
      <c r="H27" s="71">
        <f t="shared" si="0"/>
        <v>10195.506999999992</v>
      </c>
      <c r="I27" s="71">
        <f>'july 2021'!N27</f>
        <v>332.255</v>
      </c>
      <c r="J27" s="71">
        <v>0.43</v>
      </c>
      <c r="K27" s="71">
        <f>'july 2021'!K27+'aug 2021 '!J27</f>
        <v>3.1300000000000003</v>
      </c>
      <c r="L27" s="71">
        <v>0</v>
      </c>
      <c r="M27" s="71">
        <f>'july 2021'!M27+'aug 2021 '!L27</f>
        <v>0</v>
      </c>
      <c r="N27" s="71">
        <f t="shared" si="1"/>
        <v>332.685</v>
      </c>
      <c r="O27" s="72">
        <f>'july 2021'!T27</f>
        <v>74.960000000000008</v>
      </c>
      <c r="P27" s="71">
        <v>0</v>
      </c>
      <c r="Q27" s="71">
        <f>'july 2021'!Q27+'aug 2021 '!P27</f>
        <v>0</v>
      </c>
      <c r="R27" s="71">
        <v>0</v>
      </c>
      <c r="S27" s="71">
        <f>'july 2021'!S27+'aug 2021 '!R27</f>
        <v>0</v>
      </c>
      <c r="T27" s="72">
        <f t="shared" si="2"/>
        <v>74.960000000000008</v>
      </c>
      <c r="U27" s="72">
        <f t="shared" si="3"/>
        <v>10603.151999999991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21783.28899999999</v>
      </c>
      <c r="D28" s="77">
        <f t="shared" ref="D28:T28" si="9">SUM(D26:D27)</f>
        <v>27.95</v>
      </c>
      <c r="E28" s="77">
        <f t="shared" si="9"/>
        <v>95.794999999999987</v>
      </c>
      <c r="F28" s="77">
        <f t="shared" si="9"/>
        <v>0</v>
      </c>
      <c r="G28" s="77">
        <f t="shared" si="9"/>
        <v>0</v>
      </c>
      <c r="H28" s="77">
        <f t="shared" si="9"/>
        <v>21811.238999999994</v>
      </c>
      <c r="I28" s="77">
        <f t="shared" si="9"/>
        <v>332.255</v>
      </c>
      <c r="J28" s="77">
        <f t="shared" si="9"/>
        <v>0.43</v>
      </c>
      <c r="K28" s="77">
        <f t="shared" si="9"/>
        <v>3.1300000000000003</v>
      </c>
      <c r="L28" s="77">
        <f t="shared" si="9"/>
        <v>0</v>
      </c>
      <c r="M28" s="77">
        <f t="shared" si="9"/>
        <v>0</v>
      </c>
      <c r="N28" s="77">
        <f t="shared" si="9"/>
        <v>332.685</v>
      </c>
      <c r="O28" s="77">
        <f t="shared" si="9"/>
        <v>132.52000000000001</v>
      </c>
      <c r="P28" s="77">
        <f t="shared" si="9"/>
        <v>0</v>
      </c>
      <c r="Q28" s="77">
        <f t="shared" si="9"/>
        <v>57.56</v>
      </c>
      <c r="R28" s="77">
        <f t="shared" si="9"/>
        <v>0</v>
      </c>
      <c r="S28" s="77">
        <f t="shared" si="9"/>
        <v>0</v>
      </c>
      <c r="T28" s="77">
        <f t="shared" si="9"/>
        <v>132.52000000000001</v>
      </c>
      <c r="U28" s="120">
        <f t="shared" si="3"/>
        <v>22276.443999999996</v>
      </c>
      <c r="V28" s="118"/>
      <c r="W28" s="118"/>
      <c r="X28" s="118"/>
    </row>
    <row r="29" spans="1:24" ht="42.75" customHeight="1">
      <c r="A29" s="69">
        <v>17</v>
      </c>
      <c r="B29" s="70" t="s">
        <v>38</v>
      </c>
      <c r="C29" s="71">
        <f>'july 2021'!H29</f>
        <v>6988.607</v>
      </c>
      <c r="D29" s="71">
        <v>5.81</v>
      </c>
      <c r="E29" s="71">
        <f>'july 2021'!E29+'aug 2021 '!D29</f>
        <v>23.33</v>
      </c>
      <c r="F29" s="71">
        <v>0</v>
      </c>
      <c r="G29" s="71">
        <f>'july 2021'!G29+'aug 2021 '!F29</f>
        <v>0</v>
      </c>
      <c r="H29" s="71">
        <f t="shared" si="0"/>
        <v>6994.4170000000004</v>
      </c>
      <c r="I29" s="71">
        <f>'july 2021'!N29</f>
        <v>40.49</v>
      </c>
      <c r="J29" s="71">
        <v>0</v>
      </c>
      <c r="K29" s="71">
        <f>'july 2021'!K29+'aug 2021 '!J29</f>
        <v>36.92</v>
      </c>
      <c r="L29" s="71">
        <v>0</v>
      </c>
      <c r="M29" s="71">
        <f>'july 2021'!M29+'aug 2021 '!L29</f>
        <v>0</v>
      </c>
      <c r="N29" s="71">
        <f t="shared" si="1"/>
        <v>40.49</v>
      </c>
      <c r="O29" s="72">
        <f>'july 2021'!T29</f>
        <v>135.18</v>
      </c>
      <c r="P29" s="71">
        <v>0</v>
      </c>
      <c r="Q29" s="71">
        <f>'july 2021'!Q29+'aug 2021 '!P29</f>
        <v>87.38</v>
      </c>
      <c r="R29" s="71">
        <v>0</v>
      </c>
      <c r="S29" s="71">
        <f>'july 2021'!S29+'aug 2021 '!R29</f>
        <v>0</v>
      </c>
      <c r="T29" s="72">
        <f t="shared" si="2"/>
        <v>135.18</v>
      </c>
      <c r="U29" s="72">
        <f t="shared" si="3"/>
        <v>7170.0870000000004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'july 2021'!H30</f>
        <v>509.46399999999994</v>
      </c>
      <c r="D30" s="71">
        <v>12.28</v>
      </c>
      <c r="E30" s="71">
        <f>'july 2021'!E30+'aug 2021 '!D30</f>
        <v>46.41</v>
      </c>
      <c r="F30" s="71">
        <v>0</v>
      </c>
      <c r="G30" s="71">
        <f>'july 2021'!G30+'aug 2021 '!F30</f>
        <v>0</v>
      </c>
      <c r="H30" s="71">
        <f t="shared" si="0"/>
        <v>521.74399999999991</v>
      </c>
      <c r="I30" s="71">
        <f>'july 2021'!N30</f>
        <v>0</v>
      </c>
      <c r="J30" s="71">
        <v>0</v>
      </c>
      <c r="K30" s="71">
        <f>'july 2021'!K30+'aug 2021 '!J30</f>
        <v>0</v>
      </c>
      <c r="L30" s="71">
        <v>0</v>
      </c>
      <c r="M30" s="71">
        <f>'july 2021'!M30+'aug 2021 '!L30</f>
        <v>0</v>
      </c>
      <c r="N30" s="71">
        <f t="shared" si="1"/>
        <v>0</v>
      </c>
      <c r="O30" s="72">
        <f>'july 2021'!T30</f>
        <v>0.22</v>
      </c>
      <c r="P30" s="71">
        <v>0</v>
      </c>
      <c r="Q30" s="71">
        <f>'july 2021'!Q30+'aug 2021 '!P30</f>
        <v>0</v>
      </c>
      <c r="R30" s="71">
        <v>0</v>
      </c>
      <c r="S30" s="71">
        <f>'july 2021'!S30+'aug 2021 '!R30</f>
        <v>0</v>
      </c>
      <c r="T30" s="72">
        <f t="shared" si="2"/>
        <v>0.22</v>
      </c>
      <c r="U30" s="72">
        <f t="shared" si="3"/>
        <v>521.96399999999994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'july 2021'!H31</f>
        <v>5474.1149999999998</v>
      </c>
      <c r="D31" s="71">
        <v>4.5</v>
      </c>
      <c r="E31" s="71">
        <f>'july 2021'!E31+'aug 2021 '!D31</f>
        <v>8.86</v>
      </c>
      <c r="F31" s="71">
        <v>0</v>
      </c>
      <c r="G31" s="71">
        <f>'july 2021'!G31+'aug 2021 '!F31</f>
        <v>0</v>
      </c>
      <c r="H31" s="71">
        <f t="shared" si="0"/>
        <v>5478.6149999999998</v>
      </c>
      <c r="I31" s="71">
        <f>'july 2021'!N31</f>
        <v>32.010000000000005</v>
      </c>
      <c r="J31" s="71">
        <v>0</v>
      </c>
      <c r="K31" s="71">
        <f>'july 2021'!K31+'aug 2021 '!J31</f>
        <v>0</v>
      </c>
      <c r="L31" s="71">
        <v>0</v>
      </c>
      <c r="M31" s="71">
        <f>'july 2021'!M31+'aug 2021 '!L31</f>
        <v>0</v>
      </c>
      <c r="N31" s="71">
        <f t="shared" si="1"/>
        <v>32.010000000000005</v>
      </c>
      <c r="O31" s="72">
        <f>'july 2021'!T31</f>
        <v>128.47999999999999</v>
      </c>
      <c r="P31" s="71">
        <v>0</v>
      </c>
      <c r="Q31" s="71">
        <f>'july 2021'!Q31+'aug 2021 '!P31</f>
        <v>80.19</v>
      </c>
      <c r="R31" s="71">
        <v>0</v>
      </c>
      <c r="S31" s="71">
        <f>'july 2021'!S31+'aug 2021 '!R31</f>
        <v>0</v>
      </c>
      <c r="T31" s="72">
        <f t="shared" si="2"/>
        <v>128.47999999999999</v>
      </c>
      <c r="U31" s="72">
        <f t="shared" si="3"/>
        <v>5639.1049999999996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'july 2021'!H32</f>
        <v>4517.2980000000007</v>
      </c>
      <c r="D32" s="71">
        <v>4.04</v>
      </c>
      <c r="E32" s="71">
        <f>'july 2021'!E32+'aug 2021 '!D32</f>
        <v>42.6</v>
      </c>
      <c r="F32" s="71">
        <v>0</v>
      </c>
      <c r="G32" s="71">
        <f>'july 2021'!G32+'aug 2021 '!F32</f>
        <v>0</v>
      </c>
      <c r="H32" s="71">
        <f t="shared" si="0"/>
        <v>4521.3380000000006</v>
      </c>
      <c r="I32" s="71">
        <f>'july 2021'!N32</f>
        <v>64.550000000000011</v>
      </c>
      <c r="J32" s="71">
        <v>0</v>
      </c>
      <c r="K32" s="71">
        <f>'july 2021'!K32+'aug 2021 '!J32</f>
        <v>6.6899999999999995</v>
      </c>
      <c r="L32" s="71">
        <v>0</v>
      </c>
      <c r="M32" s="71">
        <f>'july 2021'!M32+'aug 2021 '!L32</f>
        <v>0</v>
      </c>
      <c r="N32" s="71">
        <f t="shared" si="1"/>
        <v>64.550000000000011</v>
      </c>
      <c r="O32" s="72">
        <f>'july 2021'!T32</f>
        <v>271.04999999999995</v>
      </c>
      <c r="P32" s="71">
        <v>0</v>
      </c>
      <c r="Q32" s="71">
        <f>'july 2021'!Q32+'aug 2021 '!P32</f>
        <v>4.5</v>
      </c>
      <c r="R32" s="71">
        <v>0</v>
      </c>
      <c r="S32" s="71">
        <f>'july 2021'!S32+'aug 2021 '!R32</f>
        <v>0</v>
      </c>
      <c r="T32" s="72">
        <f t="shared" si="2"/>
        <v>271.04999999999995</v>
      </c>
      <c r="U32" s="72">
        <f t="shared" si="3"/>
        <v>4856.938000000001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17489.484</v>
      </c>
      <c r="D33" s="77">
        <f t="shared" ref="D33:T33" si="10">SUM(D29:D32)</f>
        <v>26.63</v>
      </c>
      <c r="E33" s="77">
        <f t="shared" si="10"/>
        <v>121.19999999999999</v>
      </c>
      <c r="F33" s="77">
        <f t="shared" si="10"/>
        <v>0</v>
      </c>
      <c r="G33" s="77">
        <f t="shared" si="10"/>
        <v>0</v>
      </c>
      <c r="H33" s="77">
        <f t="shared" si="10"/>
        <v>17516.114000000001</v>
      </c>
      <c r="I33" s="77">
        <f t="shared" si="10"/>
        <v>137.05000000000001</v>
      </c>
      <c r="J33" s="77">
        <f t="shared" si="10"/>
        <v>0</v>
      </c>
      <c r="K33" s="77">
        <f t="shared" si="10"/>
        <v>43.61</v>
      </c>
      <c r="L33" s="77">
        <f t="shared" si="10"/>
        <v>0</v>
      </c>
      <c r="M33" s="77">
        <f t="shared" si="10"/>
        <v>0</v>
      </c>
      <c r="N33" s="77">
        <f t="shared" si="10"/>
        <v>137.05000000000001</v>
      </c>
      <c r="O33" s="77">
        <f t="shared" si="10"/>
        <v>534.92999999999995</v>
      </c>
      <c r="P33" s="77">
        <f t="shared" si="10"/>
        <v>0</v>
      </c>
      <c r="Q33" s="77">
        <f t="shared" si="10"/>
        <v>172.07</v>
      </c>
      <c r="R33" s="77">
        <f t="shared" si="10"/>
        <v>0</v>
      </c>
      <c r="S33" s="77">
        <f t="shared" si="10"/>
        <v>0</v>
      </c>
      <c r="T33" s="77">
        <f t="shared" si="10"/>
        <v>534.92999999999995</v>
      </c>
      <c r="U33" s="120">
        <f t="shared" si="3"/>
        <v>18188.094000000001</v>
      </c>
      <c r="V33" s="118"/>
      <c r="W33" s="118"/>
      <c r="X33" s="118"/>
    </row>
    <row r="34" spans="1:24" ht="42.75" customHeight="1">
      <c r="A34" s="69">
        <v>21</v>
      </c>
      <c r="B34" s="70" t="s">
        <v>43</v>
      </c>
      <c r="C34" s="71">
        <f>'july 2021'!H34</f>
        <v>5817.7300000000005</v>
      </c>
      <c r="D34" s="71">
        <v>9.35</v>
      </c>
      <c r="E34" s="71">
        <f>'july 2021'!E34+'aug 2021 '!D34</f>
        <v>25.65</v>
      </c>
      <c r="F34" s="71">
        <v>0</v>
      </c>
      <c r="G34" s="71">
        <f>'july 2021'!G34+'aug 2021 '!F34</f>
        <v>0</v>
      </c>
      <c r="H34" s="71">
        <f t="shared" si="0"/>
        <v>5827.0800000000008</v>
      </c>
      <c r="I34" s="71">
        <f>'july 2021'!N34</f>
        <v>0</v>
      </c>
      <c r="J34" s="71">
        <v>0</v>
      </c>
      <c r="K34" s="71">
        <f>'july 2021'!K34+'aug 2021 '!J34</f>
        <v>0</v>
      </c>
      <c r="L34" s="71">
        <v>0</v>
      </c>
      <c r="M34" s="71">
        <f>'july 2021'!M34+'aug 2021 '!L34</f>
        <v>0</v>
      </c>
      <c r="N34" s="71">
        <f t="shared" si="1"/>
        <v>0</v>
      </c>
      <c r="O34" s="72">
        <f>'july 2021'!T34</f>
        <v>0</v>
      </c>
      <c r="P34" s="71">
        <v>0</v>
      </c>
      <c r="Q34" s="71">
        <f>'july 2021'!Q34+'aug 2021 '!P34</f>
        <v>0</v>
      </c>
      <c r="R34" s="71">
        <v>0</v>
      </c>
      <c r="S34" s="71">
        <f>'july 2021'!S34+'aug 2021 '!R34</f>
        <v>0</v>
      </c>
      <c r="T34" s="72">
        <f t="shared" si="2"/>
        <v>0</v>
      </c>
      <c r="U34" s="72">
        <f t="shared" si="3"/>
        <v>5827.0800000000008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'july 2021'!H35</f>
        <v>4527.8149999999996</v>
      </c>
      <c r="D35" s="71">
        <v>5.47</v>
      </c>
      <c r="E35" s="71">
        <f>'july 2021'!E35+'aug 2021 '!D35</f>
        <v>24.849999999999998</v>
      </c>
      <c r="F35" s="71">
        <v>0</v>
      </c>
      <c r="G35" s="71">
        <f>'july 2021'!G35+'aug 2021 '!F35</f>
        <v>0</v>
      </c>
      <c r="H35" s="71">
        <f t="shared" si="0"/>
        <v>4533.2849999999999</v>
      </c>
      <c r="I35" s="71">
        <f>'july 2021'!N35</f>
        <v>0.1</v>
      </c>
      <c r="J35" s="71">
        <v>0</v>
      </c>
      <c r="K35" s="71">
        <f>'july 2021'!K35+'aug 2021 '!J35</f>
        <v>0.1</v>
      </c>
      <c r="L35" s="71">
        <v>0</v>
      </c>
      <c r="M35" s="71">
        <f>'july 2021'!M35+'aug 2021 '!L35</f>
        <v>0</v>
      </c>
      <c r="N35" s="71">
        <f t="shared" si="1"/>
        <v>0.1</v>
      </c>
      <c r="O35" s="72">
        <f>'july 2021'!T35</f>
        <v>16.43</v>
      </c>
      <c r="P35" s="71">
        <v>0</v>
      </c>
      <c r="Q35" s="71">
        <f>'july 2021'!Q35+'aug 2021 '!P35</f>
        <v>0</v>
      </c>
      <c r="R35" s="71">
        <v>0</v>
      </c>
      <c r="S35" s="71">
        <f>'july 2021'!S35+'aug 2021 '!R35</f>
        <v>0</v>
      </c>
      <c r="T35" s="72">
        <f t="shared" si="2"/>
        <v>16.43</v>
      </c>
      <c r="U35" s="72">
        <f t="shared" si="3"/>
        <v>4549.8150000000005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'july 2021'!H36</f>
        <v>5703.1399999999985</v>
      </c>
      <c r="D36" s="71">
        <v>0</v>
      </c>
      <c r="E36" s="71">
        <f>'july 2021'!E36+'aug 2021 '!D36</f>
        <v>4.6700000000000008</v>
      </c>
      <c r="F36" s="71">
        <v>0</v>
      </c>
      <c r="G36" s="71">
        <f>'july 2021'!G36+'aug 2021 '!F36</f>
        <v>0</v>
      </c>
      <c r="H36" s="71">
        <f t="shared" si="0"/>
        <v>5703.1399999999985</v>
      </c>
      <c r="I36" s="71">
        <f>'july 2021'!N36</f>
        <v>7.18</v>
      </c>
      <c r="J36" s="71">
        <v>0</v>
      </c>
      <c r="K36" s="71">
        <f>'july 2021'!K36+'aug 2021 '!J36</f>
        <v>0.85</v>
      </c>
      <c r="L36" s="71">
        <v>0</v>
      </c>
      <c r="M36" s="71">
        <f>'july 2021'!M36+'aug 2021 '!L36</f>
        <v>0</v>
      </c>
      <c r="N36" s="71">
        <f t="shared" si="1"/>
        <v>7.18</v>
      </c>
      <c r="O36" s="72">
        <f>'july 2021'!T36</f>
        <v>0</v>
      </c>
      <c r="P36" s="71">
        <v>0</v>
      </c>
      <c r="Q36" s="71">
        <f>'july 2021'!Q36+'aug 2021 '!P36</f>
        <v>0</v>
      </c>
      <c r="R36" s="71">
        <v>0</v>
      </c>
      <c r="S36" s="71">
        <f>'july 2021'!S36+'aug 2021 '!R36</f>
        <v>0</v>
      </c>
      <c r="T36" s="72">
        <f t="shared" si="2"/>
        <v>0</v>
      </c>
      <c r="U36" s="72">
        <f t="shared" si="3"/>
        <v>5710.3199999999988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'july 2021'!H37</f>
        <v>6979.9399999999987</v>
      </c>
      <c r="D37" s="71">
        <v>0.51</v>
      </c>
      <c r="E37" s="71">
        <f>'july 2021'!E37+'aug 2021 '!D37</f>
        <v>3.95</v>
      </c>
      <c r="F37" s="71">
        <v>0</v>
      </c>
      <c r="G37" s="71">
        <f>'july 2021'!G37+'aug 2021 '!F37</f>
        <v>0</v>
      </c>
      <c r="H37" s="71">
        <f t="shared" si="0"/>
        <v>6980.4499999999989</v>
      </c>
      <c r="I37" s="71">
        <f>'july 2021'!N37</f>
        <v>0</v>
      </c>
      <c r="J37" s="71">
        <v>0</v>
      </c>
      <c r="K37" s="71">
        <f>'july 2021'!K37+'aug 2021 '!J37</f>
        <v>0</v>
      </c>
      <c r="L37" s="71">
        <v>0</v>
      </c>
      <c r="M37" s="71">
        <f>'july 2021'!M37+'aug 2021 '!L37</f>
        <v>0</v>
      </c>
      <c r="N37" s="71">
        <f t="shared" si="1"/>
        <v>0</v>
      </c>
      <c r="O37" s="72">
        <f>'july 2021'!T37</f>
        <v>0.34</v>
      </c>
      <c r="P37" s="71">
        <v>0.17</v>
      </c>
      <c r="Q37" s="71">
        <f>'july 2021'!Q37+'aug 2021 '!P37</f>
        <v>0.51</v>
      </c>
      <c r="R37" s="71">
        <v>0</v>
      </c>
      <c r="S37" s="71">
        <f>'july 2021'!S37+'aug 2021 '!R37</f>
        <v>0</v>
      </c>
      <c r="T37" s="72">
        <f t="shared" si="2"/>
        <v>0.51</v>
      </c>
      <c r="U37" s="72">
        <f t="shared" si="3"/>
        <v>6980.9599999999991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23028.624999999996</v>
      </c>
      <c r="D38" s="77">
        <f t="shared" ref="D38:T38" si="11">SUM(D34:D37)</f>
        <v>15.33</v>
      </c>
      <c r="E38" s="77">
        <f t="shared" si="11"/>
        <v>59.120000000000005</v>
      </c>
      <c r="F38" s="77">
        <f t="shared" si="11"/>
        <v>0</v>
      </c>
      <c r="G38" s="77">
        <f t="shared" si="11"/>
        <v>0</v>
      </c>
      <c r="H38" s="77">
        <f t="shared" si="11"/>
        <v>23043.955000000002</v>
      </c>
      <c r="I38" s="77">
        <f t="shared" si="11"/>
        <v>7.2799999999999994</v>
      </c>
      <c r="J38" s="77">
        <f t="shared" si="11"/>
        <v>0</v>
      </c>
      <c r="K38" s="77">
        <f t="shared" si="11"/>
        <v>0.95</v>
      </c>
      <c r="L38" s="77">
        <f t="shared" si="11"/>
        <v>0</v>
      </c>
      <c r="M38" s="77">
        <f t="shared" si="11"/>
        <v>0</v>
      </c>
      <c r="N38" s="77">
        <f t="shared" si="11"/>
        <v>7.2799999999999994</v>
      </c>
      <c r="O38" s="77">
        <f t="shared" si="11"/>
        <v>16.77</v>
      </c>
      <c r="P38" s="77">
        <f t="shared" si="11"/>
        <v>0.17</v>
      </c>
      <c r="Q38" s="77">
        <f t="shared" si="11"/>
        <v>0.51</v>
      </c>
      <c r="R38" s="77">
        <f t="shared" si="11"/>
        <v>0</v>
      </c>
      <c r="S38" s="77">
        <f t="shared" si="11"/>
        <v>0</v>
      </c>
      <c r="T38" s="77">
        <f t="shared" si="11"/>
        <v>16.940000000000001</v>
      </c>
      <c r="U38" s="120">
        <f t="shared" si="3"/>
        <v>23068.174999999999</v>
      </c>
      <c r="V38" s="118"/>
      <c r="W38" s="118"/>
      <c r="X38" s="118"/>
    </row>
    <row r="39" spans="1:24" s="78" customFormat="1" ht="42.75" customHeight="1">
      <c r="A39" s="75"/>
      <c r="B39" s="76" t="s">
        <v>48</v>
      </c>
      <c r="C39" s="77">
        <f>C38+C33+C28</f>
        <v>62301.397999999986</v>
      </c>
      <c r="D39" s="77">
        <f t="shared" ref="D39:T39" si="12">D38+D33+D28</f>
        <v>69.91</v>
      </c>
      <c r="E39" s="77">
        <f t="shared" si="12"/>
        <v>276.11500000000001</v>
      </c>
      <c r="F39" s="77">
        <f t="shared" si="12"/>
        <v>0</v>
      </c>
      <c r="G39" s="77">
        <f t="shared" si="12"/>
        <v>0</v>
      </c>
      <c r="H39" s="77">
        <f t="shared" si="12"/>
        <v>62371.307999999997</v>
      </c>
      <c r="I39" s="77">
        <f t="shared" si="12"/>
        <v>476.58500000000004</v>
      </c>
      <c r="J39" s="77">
        <f t="shared" si="12"/>
        <v>0.43</v>
      </c>
      <c r="K39" s="77">
        <f t="shared" si="12"/>
        <v>47.690000000000005</v>
      </c>
      <c r="L39" s="77">
        <f t="shared" si="12"/>
        <v>0</v>
      </c>
      <c r="M39" s="77">
        <f t="shared" si="12"/>
        <v>0</v>
      </c>
      <c r="N39" s="77">
        <f t="shared" si="12"/>
        <v>477.01499999999999</v>
      </c>
      <c r="O39" s="77">
        <f t="shared" si="12"/>
        <v>684.21999999999991</v>
      </c>
      <c r="P39" s="77">
        <f t="shared" si="12"/>
        <v>0.17</v>
      </c>
      <c r="Q39" s="77">
        <f t="shared" si="12"/>
        <v>230.14</v>
      </c>
      <c r="R39" s="77">
        <f t="shared" si="12"/>
        <v>0</v>
      </c>
      <c r="S39" s="77">
        <f t="shared" si="12"/>
        <v>0</v>
      </c>
      <c r="T39" s="77">
        <f t="shared" si="12"/>
        <v>684.39</v>
      </c>
      <c r="U39" s="120">
        <f t="shared" si="3"/>
        <v>63532.712999999996</v>
      </c>
      <c r="V39" s="118"/>
      <c r="W39" s="118"/>
      <c r="X39" s="118"/>
    </row>
    <row r="40" spans="1:24" ht="42.75" customHeight="1">
      <c r="A40" s="69">
        <v>25</v>
      </c>
      <c r="B40" s="70" t="s">
        <v>49</v>
      </c>
      <c r="C40" s="71">
        <f>'july 2021'!H40</f>
        <v>14993.138000000003</v>
      </c>
      <c r="D40" s="71">
        <v>10.07</v>
      </c>
      <c r="E40" s="71">
        <f>'july 2021'!E40+'aug 2021 '!D40</f>
        <v>48.702999999999996</v>
      </c>
      <c r="F40" s="71">
        <v>0</v>
      </c>
      <c r="G40" s="71">
        <f>'july 2021'!G40+'aug 2021 '!F40</f>
        <v>0</v>
      </c>
      <c r="H40" s="71">
        <f t="shared" si="0"/>
        <v>15003.208000000002</v>
      </c>
      <c r="I40" s="71">
        <f>'july 2021'!N40</f>
        <v>0</v>
      </c>
      <c r="J40" s="71">
        <v>0</v>
      </c>
      <c r="K40" s="71">
        <f>'july 2021'!K40+'aug 2021 '!J40</f>
        <v>0</v>
      </c>
      <c r="L40" s="71">
        <v>0</v>
      </c>
      <c r="M40" s="71">
        <f>'july 2021'!M40+'aug 2021 '!L40</f>
        <v>0</v>
      </c>
      <c r="N40" s="71">
        <f t="shared" si="1"/>
        <v>0</v>
      </c>
      <c r="O40" s="72">
        <f>'july 2021'!T40</f>
        <v>0</v>
      </c>
      <c r="P40" s="71">
        <v>0</v>
      </c>
      <c r="Q40" s="71">
        <f>'july 2021'!Q40+'aug 2021 '!P40</f>
        <v>0</v>
      </c>
      <c r="R40" s="71">
        <v>0</v>
      </c>
      <c r="S40" s="71">
        <f>'july 2021'!S40+'aug 2021 '!R40</f>
        <v>0</v>
      </c>
      <c r="T40" s="72">
        <f t="shared" si="2"/>
        <v>0</v>
      </c>
      <c r="U40" s="72">
        <f t="shared" si="3"/>
        <v>15003.208000000002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'july 2021'!H41</f>
        <v>9668.1809999999932</v>
      </c>
      <c r="D41" s="71">
        <v>35.96</v>
      </c>
      <c r="E41" s="71">
        <f>'july 2021'!E41+'aug 2021 '!D41</f>
        <v>54.93</v>
      </c>
      <c r="F41" s="71">
        <v>0</v>
      </c>
      <c r="G41" s="71">
        <f>'july 2021'!G41+'aug 2021 '!F41</f>
        <v>0</v>
      </c>
      <c r="H41" s="71">
        <f t="shared" si="0"/>
        <v>9704.1409999999923</v>
      </c>
      <c r="I41" s="71">
        <f>'july 2021'!N41</f>
        <v>0</v>
      </c>
      <c r="J41" s="71">
        <v>0</v>
      </c>
      <c r="K41" s="71">
        <f>'july 2021'!K41+'aug 2021 '!J41</f>
        <v>0</v>
      </c>
      <c r="L41" s="71">
        <v>0</v>
      </c>
      <c r="M41" s="71">
        <f>'july 2021'!M41+'aug 2021 '!L41</f>
        <v>0</v>
      </c>
      <c r="N41" s="71">
        <f t="shared" si="1"/>
        <v>0</v>
      </c>
      <c r="O41" s="72">
        <f>'july 2021'!T41</f>
        <v>0</v>
      </c>
      <c r="P41" s="71">
        <v>0</v>
      </c>
      <c r="Q41" s="71">
        <f>'july 2021'!Q41+'aug 2021 '!P41</f>
        <v>0</v>
      </c>
      <c r="R41" s="71">
        <v>0</v>
      </c>
      <c r="S41" s="71">
        <f>'july 2021'!S41+'aug 2021 '!R41</f>
        <v>0</v>
      </c>
      <c r="T41" s="72">
        <f t="shared" si="2"/>
        <v>0</v>
      </c>
      <c r="U41" s="72">
        <f t="shared" si="3"/>
        <v>9704.1409999999923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'july 2021'!H42</f>
        <v>23563.11</v>
      </c>
      <c r="D42" s="71">
        <v>12.834</v>
      </c>
      <c r="E42" s="71">
        <f>'july 2021'!E42+'aug 2021 '!D42</f>
        <v>66.036000000000001</v>
      </c>
      <c r="F42" s="71">
        <v>0</v>
      </c>
      <c r="G42" s="71">
        <f>'july 2021'!G42+'aug 2021 '!F42</f>
        <v>0</v>
      </c>
      <c r="H42" s="71">
        <f t="shared" si="0"/>
        <v>23575.944</v>
      </c>
      <c r="I42" s="71">
        <f>'july 2021'!N42</f>
        <v>0</v>
      </c>
      <c r="J42" s="71">
        <v>0</v>
      </c>
      <c r="K42" s="71">
        <f>'july 2021'!K42+'aug 2021 '!J42</f>
        <v>0</v>
      </c>
      <c r="L42" s="71">
        <v>0</v>
      </c>
      <c r="M42" s="71">
        <f>'july 2021'!M42+'aug 2021 '!L42</f>
        <v>0</v>
      </c>
      <c r="N42" s="71">
        <f t="shared" si="1"/>
        <v>0</v>
      </c>
      <c r="O42" s="72">
        <f>'july 2021'!T42</f>
        <v>0</v>
      </c>
      <c r="P42" s="71">
        <v>0</v>
      </c>
      <c r="Q42" s="71">
        <f>'july 2021'!Q42+'aug 2021 '!P42</f>
        <v>0</v>
      </c>
      <c r="R42" s="71">
        <v>0</v>
      </c>
      <c r="S42" s="71">
        <f>'july 2021'!S42+'aug 2021 '!R42</f>
        <v>0</v>
      </c>
      <c r="T42" s="72">
        <f t="shared" si="2"/>
        <v>0</v>
      </c>
      <c r="U42" s="72">
        <f t="shared" si="3"/>
        <v>23575.944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'july 2021'!H43</f>
        <v>391.64300000000009</v>
      </c>
      <c r="D43" s="71">
        <v>11.63</v>
      </c>
      <c r="E43" s="71">
        <f>'july 2021'!E43+'aug 2021 '!D43</f>
        <v>51.705000000000005</v>
      </c>
      <c r="F43" s="71">
        <v>0</v>
      </c>
      <c r="G43" s="71">
        <f>'july 2021'!G43+'aug 2021 '!F43</f>
        <v>0</v>
      </c>
      <c r="H43" s="71">
        <f t="shared" si="0"/>
        <v>403.27300000000008</v>
      </c>
      <c r="I43" s="71">
        <f>'july 2021'!N43</f>
        <v>0</v>
      </c>
      <c r="J43" s="71">
        <v>0</v>
      </c>
      <c r="K43" s="71">
        <f>'july 2021'!K43+'aug 2021 '!J43</f>
        <v>0</v>
      </c>
      <c r="L43" s="71">
        <v>0</v>
      </c>
      <c r="M43" s="71">
        <f>'july 2021'!M43+'aug 2021 '!L43</f>
        <v>0</v>
      </c>
      <c r="N43" s="71">
        <f t="shared" si="1"/>
        <v>0</v>
      </c>
      <c r="O43" s="72">
        <f>'july 2021'!T43</f>
        <v>0</v>
      </c>
      <c r="P43" s="71">
        <v>0</v>
      </c>
      <c r="Q43" s="71">
        <f>'july 2021'!Q43+'aug 2021 '!P43</f>
        <v>0</v>
      </c>
      <c r="R43" s="71">
        <v>0</v>
      </c>
      <c r="S43" s="71">
        <f>'july 2021'!S43+'aug 2021 '!R43</f>
        <v>0</v>
      </c>
      <c r="T43" s="72">
        <f t="shared" si="2"/>
        <v>0</v>
      </c>
      <c r="U43" s="72">
        <f t="shared" si="3"/>
        <v>403.27300000000008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48616.072</v>
      </c>
      <c r="D44" s="77">
        <f t="shared" ref="D44:T44" si="13">SUM(D40:D43)</f>
        <v>70.494</v>
      </c>
      <c r="E44" s="77">
        <f t="shared" si="13"/>
        <v>221.374</v>
      </c>
      <c r="F44" s="77">
        <f t="shared" si="13"/>
        <v>0</v>
      </c>
      <c r="G44" s="77">
        <f t="shared" si="13"/>
        <v>0</v>
      </c>
      <c r="H44" s="77">
        <f t="shared" si="13"/>
        <v>48686.565999999992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120">
        <f t="shared" si="3"/>
        <v>48686.565999999992</v>
      </c>
      <c r="V44" s="118"/>
      <c r="W44" s="118"/>
      <c r="X44" s="118"/>
    </row>
    <row r="45" spans="1:24" ht="42.75" customHeight="1">
      <c r="A45" s="69">
        <v>29</v>
      </c>
      <c r="B45" s="70" t="s">
        <v>54</v>
      </c>
      <c r="C45" s="71">
        <f>'july 2021'!H45</f>
        <v>14239.52</v>
      </c>
      <c r="D45" s="71">
        <v>1.56</v>
      </c>
      <c r="E45" s="71">
        <f>'july 2021'!E45+'aug 2021 '!D45</f>
        <v>14.15</v>
      </c>
      <c r="F45" s="71">
        <v>0</v>
      </c>
      <c r="G45" s="71">
        <f>'july 2021'!G45+'aug 2021 '!F45</f>
        <v>0</v>
      </c>
      <c r="H45" s="71">
        <f t="shared" si="0"/>
        <v>14241.08</v>
      </c>
      <c r="I45" s="71">
        <f>'july 2021'!N45</f>
        <v>0.51</v>
      </c>
      <c r="J45" s="71">
        <v>0</v>
      </c>
      <c r="K45" s="71">
        <f>'july 2021'!K45+'aug 2021 '!J45</f>
        <v>0</v>
      </c>
      <c r="L45" s="71">
        <v>0</v>
      </c>
      <c r="M45" s="71">
        <f>'july 2021'!M45+'aug 2021 '!L45</f>
        <v>0</v>
      </c>
      <c r="N45" s="71">
        <f t="shared" si="1"/>
        <v>0.51</v>
      </c>
      <c r="O45" s="72">
        <f>'july 2021'!T45</f>
        <v>0</v>
      </c>
      <c r="P45" s="71">
        <v>0</v>
      </c>
      <c r="Q45" s="71">
        <f>'july 2021'!Q45+'aug 2021 '!P45</f>
        <v>0</v>
      </c>
      <c r="R45" s="71">
        <v>0</v>
      </c>
      <c r="S45" s="71">
        <f>'july 2021'!S45+'aug 2021 '!R45</f>
        <v>0</v>
      </c>
      <c r="T45" s="72">
        <f t="shared" si="2"/>
        <v>0</v>
      </c>
      <c r="U45" s="72">
        <f t="shared" si="3"/>
        <v>14241.59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'july 2021'!H46</f>
        <v>7212.2200000000012</v>
      </c>
      <c r="D46" s="71">
        <v>6.87</v>
      </c>
      <c r="E46" s="71">
        <f>'july 2021'!E46+'aug 2021 '!D46</f>
        <v>51.36</v>
      </c>
      <c r="F46" s="71">
        <v>0</v>
      </c>
      <c r="G46" s="71">
        <f>'july 2021'!G46+'aug 2021 '!F46</f>
        <v>0</v>
      </c>
      <c r="H46" s="71">
        <f t="shared" si="0"/>
        <v>7219.0900000000011</v>
      </c>
      <c r="I46" s="71">
        <f>'july 2021'!N46</f>
        <v>0.24</v>
      </c>
      <c r="J46" s="71">
        <v>0</v>
      </c>
      <c r="K46" s="71">
        <f>'july 2021'!K46+'aug 2021 '!J46</f>
        <v>0</v>
      </c>
      <c r="L46" s="71">
        <v>0</v>
      </c>
      <c r="M46" s="71">
        <f>'july 2021'!M46+'aug 2021 '!L46</f>
        <v>0</v>
      </c>
      <c r="N46" s="71">
        <f t="shared" si="1"/>
        <v>0.24</v>
      </c>
      <c r="O46" s="72">
        <f>'july 2021'!T46</f>
        <v>0</v>
      </c>
      <c r="P46" s="71">
        <v>0</v>
      </c>
      <c r="Q46" s="71">
        <f>'july 2021'!Q46+'aug 2021 '!P46</f>
        <v>0</v>
      </c>
      <c r="R46" s="71">
        <v>0</v>
      </c>
      <c r="S46" s="71">
        <f>'july 2021'!S46+'aug 2021 '!R46</f>
        <v>0</v>
      </c>
      <c r="T46" s="72">
        <f t="shared" si="2"/>
        <v>0</v>
      </c>
      <c r="U46" s="72">
        <f t="shared" si="3"/>
        <v>7219.3300000000008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'july 2021'!H47</f>
        <v>12250.710000000005</v>
      </c>
      <c r="D47" s="71">
        <v>0.73</v>
      </c>
      <c r="E47" s="71">
        <f>'july 2021'!E47+'aug 2021 '!D47</f>
        <v>10.9</v>
      </c>
      <c r="F47" s="71">
        <v>0</v>
      </c>
      <c r="G47" s="71">
        <f>'july 2021'!G47+'aug 2021 '!F47</f>
        <v>0</v>
      </c>
      <c r="H47" s="71">
        <f t="shared" si="0"/>
        <v>12251.440000000004</v>
      </c>
      <c r="I47" s="71">
        <f>'july 2021'!N47</f>
        <v>5.34</v>
      </c>
      <c r="J47" s="71">
        <v>0</v>
      </c>
      <c r="K47" s="71">
        <f>'july 2021'!K47+'aug 2021 '!J47</f>
        <v>0</v>
      </c>
      <c r="L47" s="71">
        <v>0</v>
      </c>
      <c r="M47" s="71">
        <f>'july 2021'!M47+'aug 2021 '!L47</f>
        <v>0</v>
      </c>
      <c r="N47" s="71">
        <f t="shared" si="1"/>
        <v>5.34</v>
      </c>
      <c r="O47" s="72">
        <f>'july 2021'!T47</f>
        <v>46.550000000000004</v>
      </c>
      <c r="P47" s="71">
        <v>0</v>
      </c>
      <c r="Q47" s="71">
        <f>'july 2021'!Q47+'aug 2021 '!P47</f>
        <v>0</v>
      </c>
      <c r="R47" s="71">
        <v>0</v>
      </c>
      <c r="S47" s="71">
        <f>'july 2021'!S47+'aug 2021 '!R47</f>
        <v>0</v>
      </c>
      <c r="T47" s="72">
        <f t="shared" si="2"/>
        <v>46.550000000000004</v>
      </c>
      <c r="U47" s="72">
        <f t="shared" si="3"/>
        <v>12303.330000000004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'july 2021'!H48</f>
        <v>11096.882000000007</v>
      </c>
      <c r="D48" s="71">
        <v>4.57</v>
      </c>
      <c r="E48" s="71">
        <f>'july 2021'!E48+'aug 2021 '!D48</f>
        <v>15.534999999999998</v>
      </c>
      <c r="F48" s="71">
        <v>0</v>
      </c>
      <c r="G48" s="71">
        <f>'july 2021'!G48+'aug 2021 '!F48</f>
        <v>0</v>
      </c>
      <c r="H48" s="71">
        <f t="shared" si="0"/>
        <v>11101.452000000007</v>
      </c>
      <c r="I48" s="71">
        <f>'july 2021'!N48</f>
        <v>6.2</v>
      </c>
      <c r="J48" s="71">
        <v>0</v>
      </c>
      <c r="K48" s="71">
        <f>'july 2021'!K48+'aug 2021 '!J48</f>
        <v>0</v>
      </c>
      <c r="L48" s="71">
        <v>0</v>
      </c>
      <c r="M48" s="71">
        <f>'july 2021'!M48+'aug 2021 '!L48</f>
        <v>0</v>
      </c>
      <c r="N48" s="71">
        <f t="shared" si="1"/>
        <v>6.2</v>
      </c>
      <c r="O48" s="72">
        <f>'july 2021'!T48</f>
        <v>0</v>
      </c>
      <c r="P48" s="71">
        <v>0</v>
      </c>
      <c r="Q48" s="71">
        <f>'july 2021'!Q48+'aug 2021 '!P48</f>
        <v>0</v>
      </c>
      <c r="R48" s="71">
        <v>0</v>
      </c>
      <c r="S48" s="71">
        <f>'july 2021'!S48+'aug 2021 '!R48</f>
        <v>0</v>
      </c>
      <c r="T48" s="72">
        <f t="shared" si="2"/>
        <v>0</v>
      </c>
      <c r="U48" s="72">
        <f t="shared" si="3"/>
        <v>11107.652000000007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44799.332000000009</v>
      </c>
      <c r="D49" s="77">
        <f t="shared" ref="D49:T49" si="14">SUM(D45:D48)</f>
        <v>13.73</v>
      </c>
      <c r="E49" s="77">
        <f t="shared" si="14"/>
        <v>91.945000000000007</v>
      </c>
      <c r="F49" s="77">
        <f t="shared" si="14"/>
        <v>0</v>
      </c>
      <c r="G49" s="77">
        <f t="shared" si="14"/>
        <v>0</v>
      </c>
      <c r="H49" s="77">
        <f t="shared" si="14"/>
        <v>44813.062000000013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120">
        <f t="shared" si="3"/>
        <v>44871.902000000016</v>
      </c>
      <c r="V49" s="118"/>
      <c r="W49" s="118"/>
      <c r="X49" s="118"/>
    </row>
    <row r="50" spans="1:24" s="78" customFormat="1" ht="42.75" customHeight="1">
      <c r="A50" s="75"/>
      <c r="B50" s="76" t="s">
        <v>59</v>
      </c>
      <c r="C50" s="77">
        <f>C49+C44</f>
        <v>93415.40400000001</v>
      </c>
      <c r="D50" s="77">
        <f t="shared" ref="D50:T50" si="15">D49+D44</f>
        <v>84.224000000000004</v>
      </c>
      <c r="E50" s="77">
        <f t="shared" si="15"/>
        <v>313.31900000000002</v>
      </c>
      <c r="F50" s="77">
        <f t="shared" si="15"/>
        <v>0</v>
      </c>
      <c r="G50" s="77">
        <f t="shared" si="15"/>
        <v>0</v>
      </c>
      <c r="H50" s="77">
        <f t="shared" si="15"/>
        <v>93499.627999999997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120">
        <f t="shared" si="3"/>
        <v>93558.467999999993</v>
      </c>
      <c r="V50" s="118"/>
      <c r="W50" s="118"/>
      <c r="X50" s="118"/>
    </row>
    <row r="51" spans="1:24" s="78" customFormat="1" ht="42.75" customHeight="1">
      <c r="A51" s="75"/>
      <c r="B51" s="76" t="s">
        <v>60</v>
      </c>
      <c r="C51" s="77">
        <f>C50+C39+C25</f>
        <v>171525.85499999998</v>
      </c>
      <c r="D51" s="77">
        <f t="shared" ref="D51:T51" si="16">D50+D39+D25</f>
        <v>157.23400000000001</v>
      </c>
      <c r="E51" s="77">
        <f t="shared" si="16"/>
        <v>611.09100000000001</v>
      </c>
      <c r="F51" s="77">
        <f t="shared" si="16"/>
        <v>17.440000000000001</v>
      </c>
      <c r="G51" s="77">
        <f t="shared" si="16"/>
        <v>562.52</v>
      </c>
      <c r="H51" s="77">
        <f t="shared" si="16"/>
        <v>171665.64899999998</v>
      </c>
      <c r="I51" s="77">
        <f t="shared" si="16"/>
        <v>1947.691</v>
      </c>
      <c r="J51" s="77">
        <f t="shared" si="16"/>
        <v>4.79</v>
      </c>
      <c r="K51" s="77">
        <f t="shared" si="16"/>
        <v>80.844000000000008</v>
      </c>
      <c r="L51" s="77">
        <f t="shared" si="16"/>
        <v>0</v>
      </c>
      <c r="M51" s="77">
        <f t="shared" si="16"/>
        <v>16.829999999999998</v>
      </c>
      <c r="N51" s="77">
        <f t="shared" si="16"/>
        <v>1952.481</v>
      </c>
      <c r="O51" s="77">
        <f t="shared" si="16"/>
        <v>4200.9319999999989</v>
      </c>
      <c r="P51" s="77">
        <f t="shared" si="16"/>
        <v>106.952</v>
      </c>
      <c r="Q51" s="77">
        <f t="shared" si="16"/>
        <v>868.86200000000008</v>
      </c>
      <c r="R51" s="77">
        <f t="shared" si="16"/>
        <v>113.24</v>
      </c>
      <c r="S51" s="77">
        <f t="shared" si="16"/>
        <v>118.96</v>
      </c>
      <c r="T51" s="77">
        <f t="shared" si="16"/>
        <v>4194.6439999999993</v>
      </c>
      <c r="U51" s="120">
        <f t="shared" si="3"/>
        <v>177812.77399999998</v>
      </c>
      <c r="V51" s="118"/>
      <c r="W51" s="118"/>
      <c r="X51" s="118"/>
    </row>
    <row r="52" spans="1:24" s="84" customFormat="1" ht="42.75" hidden="1" customHeight="1">
      <c r="A52" s="80"/>
      <c r="B52" s="81"/>
      <c r="C52" s="82"/>
      <c r="D52" s="82"/>
      <c r="E52" s="71">
        <f>'july 2021'!E52+'aug 2021 '!D52</f>
        <v>0</v>
      </c>
      <c r="F52" s="82"/>
      <c r="G52" s="82"/>
      <c r="H52" s="82"/>
      <c r="I52" s="82"/>
      <c r="J52" s="82"/>
      <c r="K52" s="83"/>
      <c r="L52" s="82"/>
      <c r="M52" s="82"/>
      <c r="N52" s="82"/>
      <c r="O52" s="82"/>
      <c r="P52" s="82"/>
      <c r="Q52" s="71">
        <f>'july 2021'!Q52+'aug 2021 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'july 2021'!E53+'aug 2021 '!D53</f>
        <v>0</v>
      </c>
      <c r="F53" s="82"/>
      <c r="G53" s="82"/>
      <c r="H53" s="82"/>
      <c r="I53" s="85"/>
      <c r="J53" s="82"/>
      <c r="K53" s="83"/>
      <c r="L53" s="82"/>
      <c r="M53" s="85"/>
      <c r="N53" s="82"/>
      <c r="O53" s="82"/>
      <c r="P53" s="85"/>
      <c r="Q53" s="83"/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18">
        <f>D51+J51+P51-F51-L51-R51</f>
        <v>138.29599999999999</v>
      </c>
      <c r="I56" s="118"/>
      <c r="J56" s="118"/>
      <c r="K56" s="118"/>
      <c r="L56" s="118"/>
      <c r="M56" s="118"/>
      <c r="N56" s="118"/>
      <c r="O56" s="90"/>
      <c r="P56" s="118"/>
      <c r="Q56" s="118"/>
      <c r="R56" s="118"/>
      <c r="S56" s="118"/>
      <c r="T56" s="118"/>
      <c r="U56" s="119"/>
      <c r="V56" s="119"/>
      <c r="W56" s="119"/>
      <c r="X56" s="119"/>
    </row>
    <row r="57" spans="1:24" s="78" customFormat="1" ht="66" customHeight="1">
      <c r="A57" s="87"/>
      <c r="B57" s="88"/>
      <c r="C57" s="118"/>
      <c r="D57" s="184" t="s">
        <v>62</v>
      </c>
      <c r="E57" s="184"/>
      <c r="F57" s="184"/>
      <c r="G57" s="184"/>
      <c r="H57" s="118">
        <f>E51+K51+Q51-G51-M51-S51</f>
        <v>862.48699999999997</v>
      </c>
      <c r="I57" s="118"/>
      <c r="J57" s="118"/>
      <c r="K57" s="118"/>
      <c r="L57" s="118"/>
      <c r="M57" s="118"/>
      <c r="N57" s="118"/>
      <c r="O57" s="90"/>
      <c r="P57" s="118"/>
      <c r="Q57" s="118"/>
      <c r="R57" s="118"/>
      <c r="S57" s="118"/>
      <c r="T57" s="118"/>
      <c r="U57" s="119"/>
      <c r="V57" s="119"/>
      <c r="W57" s="119"/>
      <c r="X57" s="119"/>
    </row>
    <row r="58" spans="1:24" ht="54" customHeight="1">
      <c r="C58" s="89"/>
      <c r="D58" s="184" t="s">
        <v>63</v>
      </c>
      <c r="E58" s="184"/>
      <c r="F58" s="184"/>
      <c r="G58" s="184"/>
      <c r="H58" s="118">
        <f>H51+N51+T51</f>
        <v>177812.77399999998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19"/>
      <c r="D59" s="119"/>
      <c r="E59" s="46"/>
      <c r="H59" s="92"/>
      <c r="J59" s="94">
        <f>'july 2021'!H58+'aug 2021 '!H56</f>
        <v>177812.77399999998</v>
      </c>
      <c r="K59" s="92"/>
      <c r="L59" s="94" t="e">
        <f>#REF!+'aug 2021 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#REF!+'aug 2021 '!H56</f>
        <v>#REF!</v>
      </c>
      <c r="J60" s="97">
        <f>'April 2021'!H58+'aug 2021 '!H56</f>
        <v>177293.11900000004</v>
      </c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2021'!H58+'aug 2021 '!H56</f>
        <v>176975.93900000001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6"/>
      <c r="J62" s="98"/>
      <c r="Q62" s="119"/>
      <c r="R62" s="119"/>
      <c r="S62" s="63"/>
      <c r="T62" s="119"/>
      <c r="U62" s="119"/>
      <c r="V62" s="86">
        <f>Q51+K51+E51-S51-M51-G51</f>
        <v>862.48700000000008</v>
      </c>
      <c r="W62" s="119"/>
      <c r="X62" s="119"/>
    </row>
    <row r="63" spans="1:24" s="78" customFormat="1" ht="61.5" customHeight="1">
      <c r="B63" s="88"/>
      <c r="G63" s="97">
        <f>'[1]May 2020'!H56+'aug 2021 '!H56</f>
        <v>174869.25700000001</v>
      </c>
      <c r="J63" s="185" t="s">
        <v>67</v>
      </c>
      <c r="K63" s="185"/>
      <c r="L63" s="185"/>
      <c r="O63" s="119"/>
      <c r="S63" s="98"/>
      <c r="U63" s="119"/>
      <c r="V63" s="119"/>
      <c r="W63" s="119"/>
      <c r="X63" s="119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19"/>
      <c r="S64" s="98"/>
      <c r="U64" s="119"/>
      <c r="V64" s="119"/>
      <c r="W64" s="119"/>
      <c r="X64" s="119"/>
    </row>
    <row r="66" spans="2:24">
      <c r="H66" s="94" t="e">
        <f>#REF!+'aug 2021 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topLeftCell="Q1" zoomScale="50" zoomScaleNormal="50" zoomScaleSheetLayoutView="25" workbookViewId="0">
      <pane ySplit="6" topLeftCell="A49" activePane="bottomLeft" state="frozen"/>
      <selection pane="bottomLeft" activeCell="M7" sqref="M7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21" t="s">
        <v>13</v>
      </c>
      <c r="E6" s="121" t="s">
        <v>14</v>
      </c>
      <c r="F6" s="121" t="s">
        <v>13</v>
      </c>
      <c r="G6" s="121" t="s">
        <v>14</v>
      </c>
      <c r="H6" s="180"/>
      <c r="I6" s="180"/>
      <c r="J6" s="68" t="s">
        <v>13</v>
      </c>
      <c r="K6" s="121" t="s">
        <v>14</v>
      </c>
      <c r="L6" s="121" t="s">
        <v>13</v>
      </c>
      <c r="M6" s="121" t="s">
        <v>14</v>
      </c>
      <c r="N6" s="180"/>
      <c r="O6" s="180"/>
      <c r="P6" s="121" t="s">
        <v>13</v>
      </c>
      <c r="Q6" s="121" t="s">
        <v>14</v>
      </c>
      <c r="R6" s="121" t="s">
        <v>13</v>
      </c>
      <c r="S6" s="121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'aug 2021 '!H7</f>
        <v>2150.3200000000006</v>
      </c>
      <c r="D7" s="71">
        <v>0</v>
      </c>
      <c r="E7" s="71">
        <f>'aug 2021 '!E7+'September 2021'!D7</f>
        <v>0</v>
      </c>
      <c r="F7" s="71">
        <v>12</v>
      </c>
      <c r="G7" s="71">
        <f>'aug 2021 '!G7+'September 2021'!F7</f>
        <v>38.299999999999997</v>
      </c>
      <c r="H7" s="71">
        <f>C7+(D7-F7)</f>
        <v>2138.3200000000006</v>
      </c>
      <c r="I7" s="71">
        <f>'aug 2021 '!N7</f>
        <v>301.03999999999991</v>
      </c>
      <c r="J7" s="71">
        <v>0.04</v>
      </c>
      <c r="K7" s="71">
        <f>'aug 2021 '!K7+'September 2021'!J7</f>
        <v>3.71</v>
      </c>
      <c r="L7" s="71">
        <v>0</v>
      </c>
      <c r="M7" s="71">
        <f>'aug 2021 '!M7+'September 2021'!L7</f>
        <v>0</v>
      </c>
      <c r="N7" s="71">
        <f>I7+J7-L7</f>
        <v>301.07999999999993</v>
      </c>
      <c r="O7" s="72">
        <f>'aug 2021 '!T7</f>
        <v>185.02000000000007</v>
      </c>
      <c r="P7" s="71">
        <v>0.05</v>
      </c>
      <c r="Q7" s="71">
        <f>'aug 2021 '!Q7+'September 2021'!P7</f>
        <v>0.16</v>
      </c>
      <c r="R7" s="71">
        <v>23</v>
      </c>
      <c r="S7" s="71">
        <f>'aug 2021 '!S7+'September 2021'!R7</f>
        <v>46</v>
      </c>
      <c r="T7" s="72">
        <f>O7+P7-R7</f>
        <v>162.07000000000008</v>
      </c>
      <c r="U7" s="72">
        <f>H7+N7+T7</f>
        <v>2601.4700000000007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'aug 2021 '!H8</f>
        <v>10.324999999999999</v>
      </c>
      <c r="D8" s="71">
        <v>0</v>
      </c>
      <c r="E8" s="71">
        <f>'aug 2021 '!E8+'September 2021'!D8</f>
        <v>0</v>
      </c>
      <c r="F8" s="71">
        <v>0</v>
      </c>
      <c r="G8" s="71">
        <f>'aug 2021 '!G8+'September 2021'!F8</f>
        <v>0</v>
      </c>
      <c r="H8" s="71">
        <f t="shared" ref="H8:H48" si="0">C8+(D8-F8)</f>
        <v>10.324999999999999</v>
      </c>
      <c r="I8" s="71">
        <f>'aug 2021 '!N8</f>
        <v>38.512000000000008</v>
      </c>
      <c r="J8" s="71">
        <v>0.192</v>
      </c>
      <c r="K8" s="71">
        <f>'aug 2021 '!K8+'September 2021'!J8</f>
        <v>7.4240000000000004</v>
      </c>
      <c r="L8" s="71">
        <v>0</v>
      </c>
      <c r="M8" s="71">
        <f>'aug 2021 '!M8+'September 2021'!L8</f>
        <v>0</v>
      </c>
      <c r="N8" s="71">
        <f t="shared" ref="N8:N48" si="1">I8+J8-L8</f>
        <v>38.704000000000008</v>
      </c>
      <c r="O8" s="72">
        <f>'aug 2021 '!T8</f>
        <v>164.56</v>
      </c>
      <c r="P8" s="71">
        <v>0</v>
      </c>
      <c r="Q8" s="71">
        <f>'aug 2021 '!Q8+'September 2021'!P8</f>
        <v>0</v>
      </c>
      <c r="R8" s="71">
        <v>0</v>
      </c>
      <c r="S8" s="71">
        <f>'aug 2021 '!S8+'September 2021'!R8</f>
        <v>0</v>
      </c>
      <c r="T8" s="72">
        <f t="shared" ref="T8:T48" si="2">O8+P8-R8</f>
        <v>164.56</v>
      </c>
      <c r="U8" s="72">
        <f t="shared" ref="U8:U48" si="3">H8+N8+T8</f>
        <v>213.589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'aug 2021 '!H9</f>
        <v>1250.3299999999997</v>
      </c>
      <c r="D9" s="71">
        <v>0</v>
      </c>
      <c r="E9" s="71">
        <f>'aug 2021 '!E9+'September 2021'!D9</f>
        <v>0</v>
      </c>
      <c r="F9" s="71">
        <v>0</v>
      </c>
      <c r="G9" s="71">
        <f>'aug 2021 '!G9+'September 2021'!F9</f>
        <v>0</v>
      </c>
      <c r="H9" s="71">
        <f t="shared" si="0"/>
        <v>1250.3299999999997</v>
      </c>
      <c r="I9" s="71">
        <f>'aug 2021 '!N9</f>
        <v>151.76100000000005</v>
      </c>
      <c r="J9" s="71">
        <v>0.73</v>
      </c>
      <c r="K9" s="71">
        <f>'aug 2021 '!K9+'September 2021'!J9</f>
        <v>3.4769999999999999</v>
      </c>
      <c r="L9" s="71">
        <v>0</v>
      </c>
      <c r="M9" s="71">
        <f>'aug 2021 '!M9+'September 2021'!L9</f>
        <v>0</v>
      </c>
      <c r="N9" s="71">
        <f t="shared" si="1"/>
        <v>152.49100000000004</v>
      </c>
      <c r="O9" s="72">
        <f>'aug 2021 '!T9</f>
        <v>141.44</v>
      </c>
      <c r="P9" s="71">
        <v>0</v>
      </c>
      <c r="Q9" s="71">
        <f>'aug 2021 '!Q9+'September 2021'!P9</f>
        <v>0</v>
      </c>
      <c r="R9" s="71">
        <v>0</v>
      </c>
      <c r="S9" s="71">
        <f>'aug 2021 '!S9+'September 2021'!R9</f>
        <v>0</v>
      </c>
      <c r="T9" s="72">
        <f t="shared" si="2"/>
        <v>141.44</v>
      </c>
      <c r="U9" s="72">
        <f t="shared" si="3"/>
        <v>1544.2609999999997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'aug 2021 '!H10</f>
        <v>183.93</v>
      </c>
      <c r="D10" s="71">
        <v>0</v>
      </c>
      <c r="E10" s="71">
        <f>'aug 2021 '!E10+'September 2021'!D10</f>
        <v>0</v>
      </c>
      <c r="F10" s="71">
        <v>0</v>
      </c>
      <c r="G10" s="71">
        <f>'aug 2021 '!G10+'September 2021'!F10</f>
        <v>0</v>
      </c>
      <c r="H10" s="71">
        <f t="shared" si="0"/>
        <v>183.93</v>
      </c>
      <c r="I10" s="71">
        <f>'aug 2021 '!N10</f>
        <v>164.22700000000006</v>
      </c>
      <c r="J10" s="71">
        <v>0.192</v>
      </c>
      <c r="K10" s="71">
        <f>'aug 2021 '!K10+'September 2021'!J10</f>
        <v>2.6440000000000006</v>
      </c>
      <c r="L10" s="71">
        <v>0</v>
      </c>
      <c r="M10" s="71">
        <f>'aug 2021 '!M10+'September 2021'!L10</f>
        <v>0</v>
      </c>
      <c r="N10" s="71">
        <f t="shared" si="1"/>
        <v>164.41900000000007</v>
      </c>
      <c r="O10" s="72">
        <f>'aug 2021 '!T10</f>
        <v>409.47999999999996</v>
      </c>
      <c r="P10" s="71">
        <v>0</v>
      </c>
      <c r="Q10" s="71">
        <f>'aug 2021 '!Q10+'September 2021'!P10</f>
        <v>0</v>
      </c>
      <c r="R10" s="71">
        <v>0</v>
      </c>
      <c r="S10" s="71">
        <f>'aug 2021 '!S10+'September 2021'!R10</f>
        <v>0</v>
      </c>
      <c r="T10" s="72">
        <f t="shared" si="2"/>
        <v>409.47999999999996</v>
      </c>
      <c r="U10" s="72">
        <f t="shared" si="3"/>
        <v>757.82899999999995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3594.9050000000002</v>
      </c>
      <c r="D11" s="77">
        <f t="shared" ref="D11:U11" si="4">SUM(D7:D10)</f>
        <v>0</v>
      </c>
      <c r="E11" s="77">
        <f t="shared" si="4"/>
        <v>0</v>
      </c>
      <c r="F11" s="77">
        <f t="shared" si="4"/>
        <v>12</v>
      </c>
      <c r="G11" s="77">
        <f t="shared" si="4"/>
        <v>38.299999999999997</v>
      </c>
      <c r="H11" s="77">
        <f t="shared" si="4"/>
        <v>3582.9050000000002</v>
      </c>
      <c r="I11" s="77">
        <f t="shared" si="4"/>
        <v>655.54000000000008</v>
      </c>
      <c r="J11" s="77">
        <f t="shared" si="4"/>
        <v>1.1539999999999999</v>
      </c>
      <c r="K11" s="77">
        <f t="shared" si="4"/>
        <v>17.255000000000003</v>
      </c>
      <c r="L11" s="77">
        <f t="shared" si="4"/>
        <v>0</v>
      </c>
      <c r="M11" s="77">
        <f t="shared" si="4"/>
        <v>0</v>
      </c>
      <c r="N11" s="77">
        <f t="shared" si="4"/>
        <v>656.69400000000007</v>
      </c>
      <c r="O11" s="77">
        <f t="shared" si="4"/>
        <v>900.5</v>
      </c>
      <c r="P11" s="77">
        <f t="shared" si="4"/>
        <v>0.05</v>
      </c>
      <c r="Q11" s="77">
        <f t="shared" si="4"/>
        <v>0.16</v>
      </c>
      <c r="R11" s="77">
        <f t="shared" si="4"/>
        <v>23</v>
      </c>
      <c r="S11" s="77">
        <f t="shared" si="4"/>
        <v>46</v>
      </c>
      <c r="T11" s="77">
        <f t="shared" si="4"/>
        <v>877.55000000000007</v>
      </c>
      <c r="U11" s="77">
        <f t="shared" si="4"/>
        <v>5117.1490000000003</v>
      </c>
      <c r="V11" s="122"/>
      <c r="W11" s="122"/>
      <c r="X11" s="122"/>
    </row>
    <row r="12" spans="1:184" ht="42.75" customHeight="1">
      <c r="A12" s="69">
        <v>5</v>
      </c>
      <c r="B12" s="70" t="s">
        <v>20</v>
      </c>
      <c r="C12" s="71">
        <f>'aug 2021 '!H12</f>
        <v>1909.589999999999</v>
      </c>
      <c r="D12" s="71">
        <v>0</v>
      </c>
      <c r="E12" s="71">
        <f>'aug 2021 '!E12+'September 2021'!D12</f>
        <v>0</v>
      </c>
      <c r="F12" s="71">
        <v>0</v>
      </c>
      <c r="G12" s="71">
        <f>'aug 2021 '!G12+'September 2021'!F12</f>
        <v>64.61</v>
      </c>
      <c r="H12" s="71">
        <f t="shared" si="0"/>
        <v>1909.589999999999</v>
      </c>
      <c r="I12" s="71">
        <f>'aug 2021 '!N12</f>
        <v>123.08299999999998</v>
      </c>
      <c r="J12" s="101">
        <v>0.12</v>
      </c>
      <c r="K12" s="71">
        <f>'aug 2021 '!K12+'September 2021'!J12</f>
        <v>0.91000000000000014</v>
      </c>
      <c r="L12" s="71">
        <v>0</v>
      </c>
      <c r="M12" s="71">
        <f>'aug 2021 '!M12+'September 2021'!L12</f>
        <v>0</v>
      </c>
      <c r="N12" s="71">
        <f t="shared" si="1"/>
        <v>123.20299999999999</v>
      </c>
      <c r="O12" s="72">
        <f>'aug 2021 '!T12</f>
        <v>326.5</v>
      </c>
      <c r="P12" s="71">
        <v>0.25</v>
      </c>
      <c r="Q12" s="71">
        <f>'aug 2021 '!Q12+'September 2021'!P12</f>
        <v>78.36</v>
      </c>
      <c r="R12" s="71">
        <v>0.25</v>
      </c>
      <c r="S12" s="71">
        <f>'aug 2021 '!S12+'September 2021'!R12</f>
        <v>0.5</v>
      </c>
      <c r="T12" s="72">
        <f t="shared" si="2"/>
        <v>326.5</v>
      </c>
      <c r="U12" s="72">
        <f t="shared" si="3"/>
        <v>2359.2929999999988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'aug 2021 '!H13</f>
        <v>1014.7699999999998</v>
      </c>
      <c r="D13" s="71">
        <v>0</v>
      </c>
      <c r="E13" s="71">
        <f>'aug 2021 '!E13+'September 2021'!D13</f>
        <v>0</v>
      </c>
      <c r="F13" s="71">
        <v>0</v>
      </c>
      <c r="G13" s="71">
        <f>'aug 2021 '!G13+'September 2021'!F13</f>
        <v>0</v>
      </c>
      <c r="H13" s="71">
        <f t="shared" si="0"/>
        <v>1014.7699999999998</v>
      </c>
      <c r="I13" s="71">
        <f>'aug 2021 '!N13</f>
        <v>143.74400000000003</v>
      </c>
      <c r="J13" s="101">
        <v>0.28000000000000003</v>
      </c>
      <c r="K13" s="71">
        <f>'aug 2021 '!K13+'September 2021'!J13</f>
        <v>3.09</v>
      </c>
      <c r="L13" s="71">
        <v>0</v>
      </c>
      <c r="M13" s="71">
        <f>'aug 2021 '!M13+'September 2021'!L13</f>
        <v>0</v>
      </c>
      <c r="N13" s="71">
        <f t="shared" si="1"/>
        <v>144.02400000000003</v>
      </c>
      <c r="O13" s="72">
        <f>'aug 2021 '!T13</f>
        <v>85.32</v>
      </c>
      <c r="P13" s="71">
        <v>0</v>
      </c>
      <c r="Q13" s="71">
        <f>'aug 2021 '!Q13+'September 2021'!P13</f>
        <v>0</v>
      </c>
      <c r="R13" s="71">
        <v>0</v>
      </c>
      <c r="S13" s="71">
        <f>'aug 2021 '!S13+'September 2021'!R13</f>
        <v>0</v>
      </c>
      <c r="T13" s="72">
        <f t="shared" si="2"/>
        <v>85.32</v>
      </c>
      <c r="U13" s="72">
        <f t="shared" si="3"/>
        <v>1244.1139999999998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'aug 2021 '!H14</f>
        <v>2182.3299999999995</v>
      </c>
      <c r="D14" s="71">
        <v>0</v>
      </c>
      <c r="E14" s="71">
        <f>'aug 2021 '!E14+'September 2021'!D14</f>
        <v>0.15</v>
      </c>
      <c r="F14" s="71">
        <v>0</v>
      </c>
      <c r="G14" s="71">
        <f>'aug 2021 '!G14+'September 2021'!F14</f>
        <v>0</v>
      </c>
      <c r="H14" s="71">
        <f t="shared" si="0"/>
        <v>2182.3299999999995</v>
      </c>
      <c r="I14" s="71">
        <f>'aug 2021 '!N14</f>
        <v>200.28399999999996</v>
      </c>
      <c r="J14" s="102">
        <v>0.28999999999999998</v>
      </c>
      <c r="K14" s="71">
        <f>'aug 2021 '!K14+'September 2021'!J14</f>
        <v>8.5969999999999995</v>
      </c>
      <c r="L14" s="71">
        <v>0</v>
      </c>
      <c r="M14" s="71">
        <f>'aug 2021 '!M14+'September 2021'!L14</f>
        <v>0</v>
      </c>
      <c r="N14" s="71">
        <f t="shared" si="1"/>
        <v>200.57399999999996</v>
      </c>
      <c r="O14" s="72">
        <f>'aug 2021 '!T14</f>
        <v>318.15999999999997</v>
      </c>
      <c r="P14" s="71">
        <v>0</v>
      </c>
      <c r="Q14" s="71">
        <f>'aug 2021 '!Q14+'September 2021'!P14</f>
        <v>0</v>
      </c>
      <c r="R14" s="71">
        <v>0</v>
      </c>
      <c r="S14" s="71">
        <f>'aug 2021 '!S14+'September 2021'!R14</f>
        <v>0</v>
      </c>
      <c r="T14" s="72">
        <f t="shared" si="2"/>
        <v>318.15999999999997</v>
      </c>
      <c r="U14" s="72">
        <f t="shared" si="3"/>
        <v>2701.0639999999994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5106.6899999999987</v>
      </c>
      <c r="D15" s="77">
        <f t="shared" ref="D15:U15" si="5">SUM(D12:D14)</f>
        <v>0</v>
      </c>
      <c r="E15" s="77">
        <f t="shared" si="5"/>
        <v>0.15</v>
      </c>
      <c r="F15" s="77">
        <f t="shared" si="5"/>
        <v>0</v>
      </c>
      <c r="G15" s="77">
        <f t="shared" si="5"/>
        <v>64.61</v>
      </c>
      <c r="H15" s="77">
        <f t="shared" si="5"/>
        <v>5106.6899999999987</v>
      </c>
      <c r="I15" s="77">
        <f t="shared" si="5"/>
        <v>467.11099999999999</v>
      </c>
      <c r="J15" s="77">
        <f t="shared" si="5"/>
        <v>0.69</v>
      </c>
      <c r="K15" s="77">
        <f t="shared" si="5"/>
        <v>12.597</v>
      </c>
      <c r="L15" s="77">
        <f t="shared" si="5"/>
        <v>0</v>
      </c>
      <c r="M15" s="77">
        <f t="shared" si="5"/>
        <v>0</v>
      </c>
      <c r="N15" s="77">
        <f t="shared" si="5"/>
        <v>467.80099999999999</v>
      </c>
      <c r="O15" s="77">
        <f t="shared" si="5"/>
        <v>729.98</v>
      </c>
      <c r="P15" s="77">
        <f t="shared" si="5"/>
        <v>0.25</v>
      </c>
      <c r="Q15" s="77">
        <f t="shared" si="5"/>
        <v>78.36</v>
      </c>
      <c r="R15" s="77">
        <f t="shared" si="5"/>
        <v>0.25</v>
      </c>
      <c r="S15" s="77">
        <f t="shared" si="5"/>
        <v>0.5</v>
      </c>
      <c r="T15" s="77">
        <f t="shared" si="5"/>
        <v>729.98</v>
      </c>
      <c r="U15" s="77">
        <f t="shared" si="5"/>
        <v>6304.4709999999977</v>
      </c>
      <c r="V15" s="122"/>
      <c r="W15" s="122"/>
      <c r="X15" s="122"/>
    </row>
    <row r="16" spans="1:184" ht="42.75" customHeight="1">
      <c r="A16" s="69">
        <v>8</v>
      </c>
      <c r="B16" s="70" t="s">
        <v>25</v>
      </c>
      <c r="C16" s="71">
        <f>'aug 2021 '!H16</f>
        <v>1893.1819999999993</v>
      </c>
      <c r="D16" s="71">
        <v>2.11</v>
      </c>
      <c r="E16" s="71">
        <f>'aug 2021 '!E16+'September 2021'!D16</f>
        <v>6.8360000000000003</v>
      </c>
      <c r="F16" s="71">
        <v>2.02</v>
      </c>
      <c r="G16" s="71">
        <f>'aug 2021 '!G16+'September 2021'!F16</f>
        <v>31.560000000000002</v>
      </c>
      <c r="H16" s="71">
        <f t="shared" si="0"/>
        <v>1893.2719999999993</v>
      </c>
      <c r="I16" s="71">
        <f>'aug 2021 '!N16</f>
        <v>66.255000000000038</v>
      </c>
      <c r="J16" s="71">
        <v>0.13</v>
      </c>
      <c r="K16" s="71">
        <f>'aug 2021 '!K16+'September 2021'!J16</f>
        <v>0.90600000000000003</v>
      </c>
      <c r="L16" s="71">
        <v>0</v>
      </c>
      <c r="M16" s="71">
        <f>'aug 2021 '!M16+'September 2021'!L16</f>
        <v>0</v>
      </c>
      <c r="N16" s="71">
        <f t="shared" si="1"/>
        <v>66.385000000000034</v>
      </c>
      <c r="O16" s="72">
        <f>'aug 2021 '!T16</f>
        <v>89.34899999999999</v>
      </c>
      <c r="P16" s="71">
        <v>0.66</v>
      </c>
      <c r="Q16" s="71">
        <f>'aug 2021 '!Q16+'September 2021'!P16</f>
        <v>13.3</v>
      </c>
      <c r="R16" s="71">
        <v>0</v>
      </c>
      <c r="S16" s="71">
        <f>'aug 2021 '!S16+'September 2021'!R16</f>
        <v>0</v>
      </c>
      <c r="T16" s="72">
        <f t="shared" si="2"/>
        <v>90.008999999999986</v>
      </c>
      <c r="U16" s="72">
        <f t="shared" si="3"/>
        <v>2049.6659999999993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'aug 2021 '!H17</f>
        <v>657.05399999999986</v>
      </c>
      <c r="D17" s="71">
        <v>0</v>
      </c>
      <c r="E17" s="71">
        <f>'aug 2021 '!E17+'September 2021'!D17</f>
        <v>0</v>
      </c>
      <c r="F17" s="71">
        <v>0</v>
      </c>
      <c r="G17" s="71">
        <f>'aug 2021 '!G17+'September 2021'!F17</f>
        <v>77.06</v>
      </c>
      <c r="H17" s="71">
        <f t="shared" si="0"/>
        <v>657.05399999999986</v>
      </c>
      <c r="I17" s="71">
        <f>'aug 2021 '!N17</f>
        <v>19.426999999999996</v>
      </c>
      <c r="J17" s="71">
        <v>0.02</v>
      </c>
      <c r="K17" s="71">
        <f>'aug 2021 '!K17+'September 2021'!J17</f>
        <v>1.1900000000000002</v>
      </c>
      <c r="L17" s="71">
        <v>0</v>
      </c>
      <c r="M17" s="71">
        <f>'aug 2021 '!M17+'September 2021'!L17</f>
        <v>4.09</v>
      </c>
      <c r="N17" s="71">
        <f t="shared" si="1"/>
        <v>19.446999999999996</v>
      </c>
      <c r="O17" s="72">
        <f>'aug 2021 '!T17</f>
        <v>407.971</v>
      </c>
      <c r="P17" s="71">
        <v>0</v>
      </c>
      <c r="Q17" s="71">
        <f>'aug 2021 '!Q17+'September 2021'!P17</f>
        <v>49.940000000000005</v>
      </c>
      <c r="R17" s="71">
        <v>0</v>
      </c>
      <c r="S17" s="71">
        <f>'aug 2021 '!S17+'September 2021'!R17</f>
        <v>0</v>
      </c>
      <c r="T17" s="72">
        <f t="shared" si="2"/>
        <v>407.971</v>
      </c>
      <c r="U17" s="72">
        <f t="shared" si="3"/>
        <v>1084.4719999999998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'aug 2021 '!H18</f>
        <v>828.31499999999937</v>
      </c>
      <c r="D18" s="71">
        <v>0.3</v>
      </c>
      <c r="E18" s="71">
        <f>'aug 2021 '!E18+'September 2021'!D18</f>
        <v>1.4100000000000001</v>
      </c>
      <c r="F18" s="71">
        <v>0</v>
      </c>
      <c r="G18" s="71">
        <f>'aug 2021 '!G18+'September 2021'!F18</f>
        <v>0</v>
      </c>
      <c r="H18" s="71">
        <f t="shared" si="0"/>
        <v>828.61499999999933</v>
      </c>
      <c r="I18" s="71">
        <f>'aug 2021 '!N18</f>
        <v>36.144999999999989</v>
      </c>
      <c r="J18" s="71">
        <v>0</v>
      </c>
      <c r="K18" s="71">
        <f>'aug 2021 '!K18+'September 2021'!J18</f>
        <v>0.11</v>
      </c>
      <c r="L18" s="71">
        <v>0</v>
      </c>
      <c r="M18" s="71">
        <f>'aug 2021 '!M18+'September 2021'!L18</f>
        <v>0</v>
      </c>
      <c r="N18" s="71">
        <f t="shared" si="1"/>
        <v>36.144999999999989</v>
      </c>
      <c r="O18" s="72">
        <f>'aug 2021 '!T18</f>
        <v>62.698000000000008</v>
      </c>
      <c r="P18" s="71">
        <v>0.1</v>
      </c>
      <c r="Q18" s="71">
        <f>'aug 2021 '!Q18+'September 2021'!P18</f>
        <v>2.3400000000000003</v>
      </c>
      <c r="R18" s="71">
        <v>0</v>
      </c>
      <c r="S18" s="71">
        <f>'aug 2021 '!S18+'September 2021'!R18</f>
        <v>0</v>
      </c>
      <c r="T18" s="72">
        <f t="shared" si="2"/>
        <v>62.798000000000009</v>
      </c>
      <c r="U18" s="72">
        <f t="shared" si="3"/>
        <v>927.55799999999931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3378.5509999999986</v>
      </c>
      <c r="D19" s="77">
        <f t="shared" ref="D19:U19" si="6">SUM(D16:D18)</f>
        <v>2.4099999999999997</v>
      </c>
      <c r="E19" s="77">
        <f t="shared" si="6"/>
        <v>8.2460000000000004</v>
      </c>
      <c r="F19" s="77">
        <f t="shared" si="6"/>
        <v>2.02</v>
      </c>
      <c r="G19" s="77">
        <f t="shared" si="6"/>
        <v>108.62</v>
      </c>
      <c r="H19" s="77">
        <f t="shared" si="6"/>
        <v>3378.9409999999984</v>
      </c>
      <c r="I19" s="77">
        <f t="shared" si="6"/>
        <v>121.82700000000003</v>
      </c>
      <c r="J19" s="77">
        <f t="shared" si="6"/>
        <v>0.15</v>
      </c>
      <c r="K19" s="77">
        <f t="shared" si="6"/>
        <v>2.206</v>
      </c>
      <c r="L19" s="77">
        <f t="shared" si="6"/>
        <v>0</v>
      </c>
      <c r="M19" s="77">
        <f t="shared" si="6"/>
        <v>4.09</v>
      </c>
      <c r="N19" s="77">
        <f t="shared" si="6"/>
        <v>121.977</v>
      </c>
      <c r="O19" s="77">
        <f t="shared" si="6"/>
        <v>560.01800000000003</v>
      </c>
      <c r="P19" s="77">
        <f t="shared" si="6"/>
        <v>0.76</v>
      </c>
      <c r="Q19" s="77">
        <f t="shared" si="6"/>
        <v>65.580000000000013</v>
      </c>
      <c r="R19" s="77">
        <f t="shared" si="6"/>
        <v>0</v>
      </c>
      <c r="S19" s="77">
        <f t="shared" si="6"/>
        <v>0</v>
      </c>
      <c r="T19" s="77">
        <f t="shared" si="6"/>
        <v>560.77800000000002</v>
      </c>
      <c r="U19" s="77">
        <f t="shared" si="6"/>
        <v>4061.6959999999981</v>
      </c>
      <c r="V19" s="122"/>
      <c r="W19" s="122"/>
      <c r="X19" s="122"/>
    </row>
    <row r="20" spans="1:24" ht="42.75" customHeight="1">
      <c r="A20" s="69">
        <v>11</v>
      </c>
      <c r="B20" s="70" t="s">
        <v>29</v>
      </c>
      <c r="C20" s="71">
        <f>'aug 2021 '!H20</f>
        <v>1355.6349999999995</v>
      </c>
      <c r="D20" s="71">
        <v>0.37</v>
      </c>
      <c r="E20" s="71">
        <f>'aug 2021 '!E20+'September 2021'!D20</f>
        <v>3.3650000000000002</v>
      </c>
      <c r="F20" s="71">
        <v>0</v>
      </c>
      <c r="G20" s="71">
        <f>'aug 2021 '!G20+'September 2021'!F20</f>
        <v>56</v>
      </c>
      <c r="H20" s="71">
        <f t="shared" si="0"/>
        <v>1356.0049999999994</v>
      </c>
      <c r="I20" s="71">
        <f>'aug 2021 '!N20</f>
        <v>145.46099999999998</v>
      </c>
      <c r="J20" s="71">
        <v>2.5000000000000001E-2</v>
      </c>
      <c r="K20" s="71">
        <f>'aug 2021 '!K20+'September 2021'!J20</f>
        <v>0.79100000000000004</v>
      </c>
      <c r="L20" s="71">
        <v>0</v>
      </c>
      <c r="M20" s="71">
        <f>'aug 2021 '!M20+'September 2021'!L20</f>
        <v>0</v>
      </c>
      <c r="N20" s="71">
        <f t="shared" si="1"/>
        <v>145.48599999999999</v>
      </c>
      <c r="O20" s="72">
        <f>'aug 2021 '!T20</f>
        <v>340.87099999999992</v>
      </c>
      <c r="P20" s="71">
        <v>0.3</v>
      </c>
      <c r="Q20" s="71">
        <f>'aug 2021 '!Q20+'September 2021'!P20</f>
        <v>56.446999999999996</v>
      </c>
      <c r="R20" s="71">
        <v>0</v>
      </c>
      <c r="S20" s="71">
        <f>'aug 2021 '!S20+'September 2021'!R20</f>
        <v>0</v>
      </c>
      <c r="T20" s="72">
        <f t="shared" si="2"/>
        <v>341.17099999999994</v>
      </c>
      <c r="U20" s="72">
        <f t="shared" si="3"/>
        <v>1842.6619999999994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'aug 2021 '!H21</f>
        <v>859.36999999999989</v>
      </c>
      <c r="D21" s="71">
        <v>0</v>
      </c>
      <c r="E21" s="71">
        <f>'aug 2021 '!E21+'September 2021'!D21</f>
        <v>0.05</v>
      </c>
      <c r="F21" s="71">
        <v>0</v>
      </c>
      <c r="G21" s="71">
        <f>'aug 2021 '!G21+'September 2021'!F21</f>
        <v>39.299999999999997</v>
      </c>
      <c r="H21" s="71">
        <f t="shared" si="0"/>
        <v>859.36999999999989</v>
      </c>
      <c r="I21" s="71">
        <f>'aug 2021 '!N21</f>
        <v>46.603000000000009</v>
      </c>
      <c r="J21" s="71">
        <v>19.5</v>
      </c>
      <c r="K21" s="71">
        <f>'aug 2021 '!K21+'September 2021'!J21</f>
        <v>19.739999999999998</v>
      </c>
      <c r="L21" s="71">
        <v>0</v>
      </c>
      <c r="M21" s="71">
        <f>'aug 2021 '!M21+'September 2021'!L21</f>
        <v>0</v>
      </c>
      <c r="N21" s="71">
        <f t="shared" si="1"/>
        <v>66.103000000000009</v>
      </c>
      <c r="O21" s="72">
        <f>'aug 2021 '!T21</f>
        <v>191.23000000000002</v>
      </c>
      <c r="P21" s="71">
        <v>32.74</v>
      </c>
      <c r="Q21" s="71">
        <f>'aug 2021 '!Q21+'September 2021'!P21</f>
        <v>72.039999999999992</v>
      </c>
      <c r="R21" s="71">
        <v>0</v>
      </c>
      <c r="S21" s="71">
        <f>'aug 2021 '!S21+'September 2021'!R21</f>
        <v>0</v>
      </c>
      <c r="T21" s="72">
        <f t="shared" si="2"/>
        <v>223.97000000000003</v>
      </c>
      <c r="U21" s="72">
        <f t="shared" si="3"/>
        <v>1149.443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'aug 2021 '!H22</f>
        <v>329.84999999999985</v>
      </c>
      <c r="D22" s="71">
        <v>0</v>
      </c>
      <c r="E22" s="71">
        <f>'aug 2021 '!E22+'September 2021'!D22</f>
        <v>0</v>
      </c>
      <c r="F22" s="71">
        <v>0</v>
      </c>
      <c r="G22" s="71">
        <f>'aug 2021 '!G22+'September 2021'!F22</f>
        <v>269.70999999999998</v>
      </c>
      <c r="H22" s="71">
        <f t="shared" si="0"/>
        <v>329.84999999999985</v>
      </c>
      <c r="I22" s="71">
        <f>'aug 2021 '!N22</f>
        <v>16.040000000000006</v>
      </c>
      <c r="J22" s="71">
        <v>0.03</v>
      </c>
      <c r="K22" s="71">
        <f>'aug 2021 '!K22+'September 2021'!J22</f>
        <v>1.6900000000000002</v>
      </c>
      <c r="L22" s="71">
        <v>0</v>
      </c>
      <c r="M22" s="71">
        <f>'aug 2021 '!M22+'September 2021'!L22</f>
        <v>12.74</v>
      </c>
      <c r="N22" s="71">
        <f t="shared" si="1"/>
        <v>16.070000000000007</v>
      </c>
      <c r="O22" s="72">
        <f>'aug 2021 '!T22</f>
        <v>585.8599999999999</v>
      </c>
      <c r="P22" s="71">
        <v>0</v>
      </c>
      <c r="Q22" s="71">
        <f>'aug 2021 '!Q22+'September 2021'!P22</f>
        <v>300.57</v>
      </c>
      <c r="R22" s="71">
        <v>0</v>
      </c>
      <c r="S22" s="71">
        <f>'aug 2021 '!S22+'September 2021'!R22</f>
        <v>5.72</v>
      </c>
      <c r="T22" s="72">
        <f t="shared" si="2"/>
        <v>585.8599999999999</v>
      </c>
      <c r="U22" s="72">
        <f t="shared" si="3"/>
        <v>931.77999999999975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'aug 2021 '!H23</f>
        <v>1169.712</v>
      </c>
      <c r="D23" s="71">
        <v>3</v>
      </c>
      <c r="E23" s="71">
        <f>'aug 2021 '!E23+'September 2021'!D23</f>
        <v>15.625999999999999</v>
      </c>
      <c r="F23" s="71">
        <v>0</v>
      </c>
      <c r="G23" s="71">
        <f>'aug 2021 '!G23+'September 2021'!F23</f>
        <v>0</v>
      </c>
      <c r="H23" s="71">
        <f t="shared" si="0"/>
        <v>1172.712</v>
      </c>
      <c r="I23" s="71">
        <f>'aug 2021 '!N23</f>
        <v>10.593999999999998</v>
      </c>
      <c r="J23" s="71">
        <v>0.37</v>
      </c>
      <c r="K23" s="71">
        <f>'aug 2021 '!K23+'September 2021'!J23</f>
        <v>0.79400000000000004</v>
      </c>
      <c r="L23" s="71">
        <v>0</v>
      </c>
      <c r="M23" s="71">
        <f>'aug 2021 '!M23+'September 2021'!L23</f>
        <v>0</v>
      </c>
      <c r="N23" s="71">
        <f t="shared" si="1"/>
        <v>10.963999999999997</v>
      </c>
      <c r="O23" s="72">
        <f>'aug 2021 '!T23</f>
        <v>155.245</v>
      </c>
      <c r="P23" s="71">
        <v>0.06</v>
      </c>
      <c r="Q23" s="71">
        <f>'aug 2021 '!Q23+'September 2021'!P23</f>
        <v>99.725000000000009</v>
      </c>
      <c r="R23" s="71">
        <v>0</v>
      </c>
      <c r="S23" s="71">
        <f>'aug 2021 '!S23+'September 2021'!R23</f>
        <v>89.99</v>
      </c>
      <c r="T23" s="72">
        <f t="shared" si="2"/>
        <v>155.30500000000001</v>
      </c>
      <c r="U23" s="72">
        <f t="shared" si="3"/>
        <v>1338.981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3714.5669999999991</v>
      </c>
      <c r="D24" s="77">
        <f t="shared" ref="D24:U24" si="7">SUM(D20:D23)</f>
        <v>3.37</v>
      </c>
      <c r="E24" s="77">
        <f t="shared" si="7"/>
        <v>19.041</v>
      </c>
      <c r="F24" s="77">
        <f t="shared" si="7"/>
        <v>0</v>
      </c>
      <c r="G24" s="77">
        <f t="shared" si="7"/>
        <v>365.01</v>
      </c>
      <c r="H24" s="77">
        <f t="shared" si="7"/>
        <v>3717.936999999999</v>
      </c>
      <c r="I24" s="77">
        <f t="shared" si="7"/>
        <v>218.69799999999998</v>
      </c>
      <c r="J24" s="77">
        <f t="shared" si="7"/>
        <v>19.925000000000001</v>
      </c>
      <c r="K24" s="77">
        <f t="shared" si="7"/>
        <v>23.015000000000001</v>
      </c>
      <c r="L24" s="77">
        <f t="shared" si="7"/>
        <v>0</v>
      </c>
      <c r="M24" s="77">
        <f t="shared" si="7"/>
        <v>12.74</v>
      </c>
      <c r="N24" s="77">
        <f t="shared" si="7"/>
        <v>238.62299999999999</v>
      </c>
      <c r="O24" s="77">
        <f t="shared" si="7"/>
        <v>1273.2059999999997</v>
      </c>
      <c r="P24" s="77">
        <f t="shared" si="7"/>
        <v>33.1</v>
      </c>
      <c r="Q24" s="77">
        <f t="shared" si="7"/>
        <v>528.78200000000004</v>
      </c>
      <c r="R24" s="77">
        <f t="shared" si="7"/>
        <v>0</v>
      </c>
      <c r="S24" s="77">
        <f t="shared" si="7"/>
        <v>95.71</v>
      </c>
      <c r="T24" s="77">
        <f t="shared" si="7"/>
        <v>1306.3059999999998</v>
      </c>
      <c r="U24" s="77">
        <f t="shared" si="7"/>
        <v>5262.8659999999991</v>
      </c>
      <c r="V24" s="122"/>
      <c r="W24" s="122"/>
      <c r="X24" s="122"/>
    </row>
    <row r="25" spans="1:24" s="78" customFormat="1" ht="42.75" customHeight="1">
      <c r="A25" s="75"/>
      <c r="B25" s="76" t="s">
        <v>34</v>
      </c>
      <c r="C25" s="77">
        <f>C24+C19+C15+C11</f>
        <v>15794.712999999998</v>
      </c>
      <c r="D25" s="77">
        <f t="shared" ref="D25:U25" si="8">D24+D19+D15+D11</f>
        <v>5.7799999999999994</v>
      </c>
      <c r="E25" s="77">
        <f t="shared" si="8"/>
        <v>27.436999999999998</v>
      </c>
      <c r="F25" s="77">
        <f t="shared" si="8"/>
        <v>14.02</v>
      </c>
      <c r="G25" s="77">
        <f t="shared" si="8"/>
        <v>576.54</v>
      </c>
      <c r="H25" s="77">
        <f t="shared" si="8"/>
        <v>15786.472999999996</v>
      </c>
      <c r="I25" s="77">
        <f t="shared" si="8"/>
        <v>1463.1759999999999</v>
      </c>
      <c r="J25" s="77">
        <f t="shared" si="8"/>
        <v>21.919</v>
      </c>
      <c r="K25" s="77">
        <f t="shared" si="8"/>
        <v>55.073</v>
      </c>
      <c r="L25" s="77">
        <f t="shared" si="8"/>
        <v>0</v>
      </c>
      <c r="M25" s="77">
        <f t="shared" si="8"/>
        <v>16.829999999999998</v>
      </c>
      <c r="N25" s="77">
        <f t="shared" si="8"/>
        <v>1485.0950000000003</v>
      </c>
      <c r="O25" s="77">
        <f t="shared" si="8"/>
        <v>3463.7039999999997</v>
      </c>
      <c r="P25" s="77">
        <f t="shared" si="8"/>
        <v>34.159999999999997</v>
      </c>
      <c r="Q25" s="77">
        <f t="shared" si="8"/>
        <v>672.88200000000006</v>
      </c>
      <c r="R25" s="77">
        <f t="shared" si="8"/>
        <v>23.25</v>
      </c>
      <c r="S25" s="77">
        <f t="shared" si="8"/>
        <v>142.20999999999998</v>
      </c>
      <c r="T25" s="77">
        <f t="shared" si="8"/>
        <v>3474.614</v>
      </c>
      <c r="U25" s="77">
        <f t="shared" si="8"/>
        <v>20746.181999999997</v>
      </c>
      <c r="V25" s="122"/>
      <c r="W25" s="122"/>
      <c r="X25" s="122"/>
    </row>
    <row r="26" spans="1:24" ht="42.75" customHeight="1">
      <c r="A26" s="69">
        <v>15</v>
      </c>
      <c r="B26" s="70" t="s">
        <v>35</v>
      </c>
      <c r="C26" s="71">
        <f>'aug 2021 '!H26</f>
        <v>11615.732</v>
      </c>
      <c r="D26" s="71">
        <v>11.2</v>
      </c>
      <c r="E26" s="71">
        <f>'aug 2021 '!E26+'September 2021'!D26</f>
        <v>54.344999999999999</v>
      </c>
      <c r="F26" s="71">
        <v>0</v>
      </c>
      <c r="G26" s="71">
        <f>'aug 2021 '!G26+'September 2021'!F26</f>
        <v>0</v>
      </c>
      <c r="H26" s="71">
        <f t="shared" si="0"/>
        <v>11626.932000000001</v>
      </c>
      <c r="I26" s="71">
        <f>'aug 2021 '!N26</f>
        <v>0</v>
      </c>
      <c r="J26" s="71">
        <v>0</v>
      </c>
      <c r="K26" s="71">
        <f>'aug 2021 '!K26+'September 2021'!J26</f>
        <v>0</v>
      </c>
      <c r="L26" s="71">
        <v>0</v>
      </c>
      <c r="M26" s="71">
        <f>'aug 2021 '!M26+'September 2021'!L26</f>
        <v>0</v>
      </c>
      <c r="N26" s="71">
        <f t="shared" si="1"/>
        <v>0</v>
      </c>
      <c r="O26" s="72">
        <f>'aug 2021 '!T26</f>
        <v>57.56</v>
      </c>
      <c r="P26" s="71">
        <v>0</v>
      </c>
      <c r="Q26" s="71">
        <f>'aug 2021 '!Q26+'September 2021'!P26</f>
        <v>57.56</v>
      </c>
      <c r="R26" s="71">
        <v>0</v>
      </c>
      <c r="S26" s="71">
        <f>'aug 2021 '!S26+'September 2021'!R26</f>
        <v>0</v>
      </c>
      <c r="T26" s="72">
        <f t="shared" si="2"/>
        <v>57.56</v>
      </c>
      <c r="U26" s="72">
        <f t="shared" si="3"/>
        <v>11684.492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'aug 2021 '!H27</f>
        <v>10195.506999999992</v>
      </c>
      <c r="D27" s="71">
        <v>12.39</v>
      </c>
      <c r="E27" s="71">
        <f>'aug 2021 '!E27+'September 2021'!D27</f>
        <v>65.039999999999992</v>
      </c>
      <c r="F27" s="71">
        <v>0</v>
      </c>
      <c r="G27" s="71">
        <f>'aug 2021 '!G27+'September 2021'!F27</f>
        <v>0</v>
      </c>
      <c r="H27" s="71">
        <f t="shared" si="0"/>
        <v>10207.896999999992</v>
      </c>
      <c r="I27" s="71">
        <f>'aug 2021 '!N27</f>
        <v>332.685</v>
      </c>
      <c r="J27" s="71">
        <v>4.12</v>
      </c>
      <c r="K27" s="71">
        <f>'aug 2021 '!K27+'September 2021'!J27</f>
        <v>7.25</v>
      </c>
      <c r="L27" s="71">
        <v>0</v>
      </c>
      <c r="M27" s="71">
        <f>'aug 2021 '!M27+'September 2021'!L27</f>
        <v>0</v>
      </c>
      <c r="N27" s="71">
        <f t="shared" si="1"/>
        <v>336.80500000000001</v>
      </c>
      <c r="O27" s="72">
        <f>'aug 2021 '!T27</f>
        <v>74.960000000000008</v>
      </c>
      <c r="P27" s="71">
        <v>0</v>
      </c>
      <c r="Q27" s="71">
        <f>'aug 2021 '!Q27+'September 2021'!P27</f>
        <v>0</v>
      </c>
      <c r="R27" s="71">
        <v>0</v>
      </c>
      <c r="S27" s="71">
        <f>'aug 2021 '!S27+'September 2021'!R27</f>
        <v>0</v>
      </c>
      <c r="T27" s="72">
        <f t="shared" si="2"/>
        <v>74.960000000000008</v>
      </c>
      <c r="U27" s="72">
        <f t="shared" si="3"/>
        <v>10619.661999999991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21811.238999999994</v>
      </c>
      <c r="D28" s="77">
        <f t="shared" ref="D28:U28" si="9">SUM(D26:D27)</f>
        <v>23.59</v>
      </c>
      <c r="E28" s="77">
        <f t="shared" si="9"/>
        <v>119.38499999999999</v>
      </c>
      <c r="F28" s="77">
        <f t="shared" si="9"/>
        <v>0</v>
      </c>
      <c r="G28" s="77">
        <f t="shared" si="9"/>
        <v>0</v>
      </c>
      <c r="H28" s="77">
        <f t="shared" si="9"/>
        <v>21834.828999999991</v>
      </c>
      <c r="I28" s="77">
        <f t="shared" si="9"/>
        <v>332.685</v>
      </c>
      <c r="J28" s="77">
        <f t="shared" si="9"/>
        <v>4.12</v>
      </c>
      <c r="K28" s="77">
        <f t="shared" si="9"/>
        <v>7.25</v>
      </c>
      <c r="L28" s="77">
        <f t="shared" si="9"/>
        <v>0</v>
      </c>
      <c r="M28" s="77">
        <f t="shared" si="9"/>
        <v>0</v>
      </c>
      <c r="N28" s="77">
        <f t="shared" si="9"/>
        <v>336.80500000000001</v>
      </c>
      <c r="O28" s="77">
        <f t="shared" si="9"/>
        <v>132.52000000000001</v>
      </c>
      <c r="P28" s="77">
        <f t="shared" si="9"/>
        <v>0</v>
      </c>
      <c r="Q28" s="77">
        <f t="shared" si="9"/>
        <v>57.56</v>
      </c>
      <c r="R28" s="77">
        <f t="shared" si="9"/>
        <v>0</v>
      </c>
      <c r="S28" s="77">
        <f t="shared" si="9"/>
        <v>0</v>
      </c>
      <c r="T28" s="77">
        <f t="shared" si="9"/>
        <v>132.52000000000001</v>
      </c>
      <c r="U28" s="77">
        <f t="shared" si="9"/>
        <v>22304.153999999991</v>
      </c>
      <c r="V28" s="122"/>
      <c r="W28" s="122"/>
      <c r="X28" s="122"/>
    </row>
    <row r="29" spans="1:24" ht="42.75" customHeight="1">
      <c r="A29" s="69">
        <v>17</v>
      </c>
      <c r="B29" s="70" t="s">
        <v>38</v>
      </c>
      <c r="C29" s="71">
        <f>'aug 2021 '!H29</f>
        <v>6994.4170000000004</v>
      </c>
      <c r="D29" s="71">
        <v>6.5259999999999998</v>
      </c>
      <c r="E29" s="71">
        <f>'aug 2021 '!E29+'September 2021'!D29</f>
        <v>29.855999999999998</v>
      </c>
      <c r="F29" s="71">
        <v>0</v>
      </c>
      <c r="G29" s="71">
        <f>'aug 2021 '!G29+'September 2021'!F29</f>
        <v>0</v>
      </c>
      <c r="H29" s="71">
        <f t="shared" si="0"/>
        <v>7000.9430000000002</v>
      </c>
      <c r="I29" s="71">
        <f>'aug 2021 '!N29</f>
        <v>40.49</v>
      </c>
      <c r="J29" s="71">
        <v>0</v>
      </c>
      <c r="K29" s="71">
        <f>'aug 2021 '!K29+'September 2021'!J29</f>
        <v>36.92</v>
      </c>
      <c r="L29" s="71">
        <v>0</v>
      </c>
      <c r="M29" s="71">
        <f>'aug 2021 '!M29+'September 2021'!L29</f>
        <v>0</v>
      </c>
      <c r="N29" s="71">
        <f t="shared" si="1"/>
        <v>40.49</v>
      </c>
      <c r="O29" s="72">
        <f>'aug 2021 '!T29</f>
        <v>135.18</v>
      </c>
      <c r="P29" s="71">
        <v>0</v>
      </c>
      <c r="Q29" s="71">
        <f>'aug 2021 '!Q29+'September 2021'!P29</f>
        <v>87.38</v>
      </c>
      <c r="R29" s="71">
        <v>0</v>
      </c>
      <c r="S29" s="71">
        <f>'aug 2021 '!S29+'September 2021'!R29</f>
        <v>0</v>
      </c>
      <c r="T29" s="72">
        <f t="shared" si="2"/>
        <v>135.18</v>
      </c>
      <c r="U29" s="72">
        <f t="shared" si="3"/>
        <v>7176.6130000000003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'aug 2021 '!H30</f>
        <v>521.74399999999991</v>
      </c>
      <c r="D30" s="71">
        <v>8.9550000000000001</v>
      </c>
      <c r="E30" s="71">
        <f>'aug 2021 '!E30+'September 2021'!D30</f>
        <v>55.364999999999995</v>
      </c>
      <c r="F30" s="71">
        <v>0</v>
      </c>
      <c r="G30" s="71">
        <f>'aug 2021 '!G30+'September 2021'!F30</f>
        <v>0</v>
      </c>
      <c r="H30" s="71">
        <f t="shared" si="0"/>
        <v>530.69899999999996</v>
      </c>
      <c r="I30" s="71">
        <f>'aug 2021 '!N30</f>
        <v>0</v>
      </c>
      <c r="J30" s="71">
        <v>0</v>
      </c>
      <c r="K30" s="71">
        <f>'aug 2021 '!K30+'September 2021'!J30</f>
        <v>0</v>
      </c>
      <c r="L30" s="71">
        <v>0</v>
      </c>
      <c r="M30" s="71">
        <f>'aug 2021 '!M30+'September 2021'!L30</f>
        <v>0</v>
      </c>
      <c r="N30" s="71">
        <f t="shared" si="1"/>
        <v>0</v>
      </c>
      <c r="O30" s="72">
        <f>'aug 2021 '!T30</f>
        <v>0.22</v>
      </c>
      <c r="P30" s="71">
        <v>0</v>
      </c>
      <c r="Q30" s="71">
        <f>'aug 2021 '!Q30+'September 2021'!P30</f>
        <v>0</v>
      </c>
      <c r="R30" s="71">
        <v>0</v>
      </c>
      <c r="S30" s="71">
        <f>'aug 2021 '!S30+'September 2021'!R30</f>
        <v>0</v>
      </c>
      <c r="T30" s="72">
        <f t="shared" si="2"/>
        <v>0.22</v>
      </c>
      <c r="U30" s="72">
        <f t="shared" si="3"/>
        <v>530.91899999999998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'aug 2021 '!H31</f>
        <v>5478.6149999999998</v>
      </c>
      <c r="D31" s="71">
        <v>5.7480000000000002</v>
      </c>
      <c r="E31" s="71">
        <f>'aug 2021 '!E31+'September 2021'!D31</f>
        <v>14.608000000000001</v>
      </c>
      <c r="F31" s="71">
        <v>0</v>
      </c>
      <c r="G31" s="71">
        <f>'aug 2021 '!G31+'September 2021'!F31</f>
        <v>0</v>
      </c>
      <c r="H31" s="71">
        <f t="shared" si="0"/>
        <v>5484.3629999999994</v>
      </c>
      <c r="I31" s="71">
        <f>'aug 2021 '!N31</f>
        <v>32.010000000000005</v>
      </c>
      <c r="J31" s="71">
        <v>0</v>
      </c>
      <c r="K31" s="71">
        <f>'aug 2021 '!K31+'September 2021'!J31</f>
        <v>0</v>
      </c>
      <c r="L31" s="71">
        <v>0</v>
      </c>
      <c r="M31" s="71">
        <f>'aug 2021 '!M31+'September 2021'!L31</f>
        <v>0</v>
      </c>
      <c r="N31" s="71">
        <f t="shared" si="1"/>
        <v>32.010000000000005</v>
      </c>
      <c r="O31" s="72">
        <f>'aug 2021 '!T31</f>
        <v>128.47999999999999</v>
      </c>
      <c r="P31" s="71">
        <v>0</v>
      </c>
      <c r="Q31" s="71">
        <f>'aug 2021 '!Q31+'September 2021'!P31</f>
        <v>80.19</v>
      </c>
      <c r="R31" s="71">
        <v>0</v>
      </c>
      <c r="S31" s="71">
        <f>'aug 2021 '!S31+'September 2021'!R31</f>
        <v>0</v>
      </c>
      <c r="T31" s="72">
        <f t="shared" si="2"/>
        <v>128.47999999999999</v>
      </c>
      <c r="U31" s="72">
        <f t="shared" si="3"/>
        <v>5644.8529999999992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'aug 2021 '!H32</f>
        <v>4521.3380000000006</v>
      </c>
      <c r="D32" s="71">
        <v>5.3170000000000002</v>
      </c>
      <c r="E32" s="71">
        <f>'aug 2021 '!E32+'September 2021'!D32</f>
        <v>47.917000000000002</v>
      </c>
      <c r="F32" s="71">
        <v>0</v>
      </c>
      <c r="G32" s="71">
        <f>'aug 2021 '!G32+'September 2021'!F32</f>
        <v>0</v>
      </c>
      <c r="H32" s="71">
        <f t="shared" si="0"/>
        <v>4526.6550000000007</v>
      </c>
      <c r="I32" s="71">
        <f>'aug 2021 '!N32</f>
        <v>64.550000000000011</v>
      </c>
      <c r="J32" s="71">
        <v>0.23</v>
      </c>
      <c r="K32" s="71">
        <f>'aug 2021 '!K32+'September 2021'!J32</f>
        <v>6.92</v>
      </c>
      <c r="L32" s="71">
        <v>0</v>
      </c>
      <c r="M32" s="71">
        <f>'aug 2021 '!M32+'September 2021'!L32</f>
        <v>0</v>
      </c>
      <c r="N32" s="71">
        <f t="shared" si="1"/>
        <v>64.780000000000015</v>
      </c>
      <c r="O32" s="72">
        <f>'aug 2021 '!T32</f>
        <v>271.04999999999995</v>
      </c>
      <c r="P32" s="71">
        <v>0</v>
      </c>
      <c r="Q32" s="71">
        <f>'aug 2021 '!Q32+'September 2021'!P32</f>
        <v>4.5</v>
      </c>
      <c r="R32" s="71">
        <v>0</v>
      </c>
      <c r="S32" s="71">
        <f>'aug 2021 '!S32+'September 2021'!R32</f>
        <v>0</v>
      </c>
      <c r="T32" s="72">
        <f t="shared" si="2"/>
        <v>271.04999999999995</v>
      </c>
      <c r="U32" s="72">
        <f t="shared" si="3"/>
        <v>4862.4850000000006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17516.114000000001</v>
      </c>
      <c r="D33" s="77">
        <f t="shared" ref="D33:U33" si="10">SUM(D29:D32)</f>
        <v>26.545999999999999</v>
      </c>
      <c r="E33" s="77">
        <f t="shared" si="10"/>
        <v>147.74599999999998</v>
      </c>
      <c r="F33" s="77">
        <f t="shared" si="10"/>
        <v>0</v>
      </c>
      <c r="G33" s="77">
        <f t="shared" si="10"/>
        <v>0</v>
      </c>
      <c r="H33" s="77">
        <f t="shared" si="10"/>
        <v>17542.66</v>
      </c>
      <c r="I33" s="77">
        <f t="shared" si="10"/>
        <v>137.05000000000001</v>
      </c>
      <c r="J33" s="77">
        <f t="shared" si="10"/>
        <v>0.23</v>
      </c>
      <c r="K33" s="77">
        <f t="shared" si="10"/>
        <v>43.84</v>
      </c>
      <c r="L33" s="77">
        <f t="shared" si="10"/>
        <v>0</v>
      </c>
      <c r="M33" s="77">
        <f t="shared" si="10"/>
        <v>0</v>
      </c>
      <c r="N33" s="77">
        <f t="shared" si="10"/>
        <v>137.28000000000003</v>
      </c>
      <c r="O33" s="77">
        <f t="shared" si="10"/>
        <v>534.92999999999995</v>
      </c>
      <c r="P33" s="77">
        <f t="shared" si="10"/>
        <v>0</v>
      </c>
      <c r="Q33" s="77">
        <f t="shared" si="10"/>
        <v>172.07</v>
      </c>
      <c r="R33" s="77">
        <f t="shared" si="10"/>
        <v>0</v>
      </c>
      <c r="S33" s="77">
        <f t="shared" si="10"/>
        <v>0</v>
      </c>
      <c r="T33" s="77">
        <f t="shared" si="10"/>
        <v>534.92999999999995</v>
      </c>
      <c r="U33" s="77">
        <f t="shared" si="10"/>
        <v>18214.87</v>
      </c>
      <c r="V33" s="122"/>
      <c r="W33" s="122"/>
      <c r="X33" s="122"/>
    </row>
    <row r="34" spans="1:24" ht="42.75" customHeight="1">
      <c r="A34" s="69">
        <v>21</v>
      </c>
      <c r="B34" s="70" t="s">
        <v>43</v>
      </c>
      <c r="C34" s="71">
        <f>'aug 2021 '!H34</f>
        <v>5827.0800000000008</v>
      </c>
      <c r="D34" s="71">
        <v>4.38</v>
      </c>
      <c r="E34" s="71">
        <f>'aug 2021 '!E34+'September 2021'!D34</f>
        <v>30.029999999999998</v>
      </c>
      <c r="F34" s="71">
        <v>0</v>
      </c>
      <c r="G34" s="71">
        <f>'aug 2021 '!G34+'September 2021'!F34</f>
        <v>0</v>
      </c>
      <c r="H34" s="71">
        <f t="shared" si="0"/>
        <v>5831.4600000000009</v>
      </c>
      <c r="I34" s="71">
        <f>'aug 2021 '!N34</f>
        <v>0</v>
      </c>
      <c r="J34" s="71">
        <v>0</v>
      </c>
      <c r="K34" s="71">
        <f>'aug 2021 '!K34+'September 2021'!J34</f>
        <v>0</v>
      </c>
      <c r="L34" s="71">
        <v>0</v>
      </c>
      <c r="M34" s="71">
        <f>'aug 2021 '!M34+'September 2021'!L34</f>
        <v>0</v>
      </c>
      <c r="N34" s="71">
        <f t="shared" si="1"/>
        <v>0</v>
      </c>
      <c r="O34" s="72">
        <f>'aug 2021 '!T34</f>
        <v>0</v>
      </c>
      <c r="P34" s="71">
        <v>0</v>
      </c>
      <c r="Q34" s="71">
        <f>'aug 2021 '!Q34+'September 2021'!P34</f>
        <v>0</v>
      </c>
      <c r="R34" s="71">
        <v>0</v>
      </c>
      <c r="S34" s="71">
        <f>'aug 2021 '!S34+'September 2021'!R34</f>
        <v>0</v>
      </c>
      <c r="T34" s="72">
        <f t="shared" si="2"/>
        <v>0</v>
      </c>
      <c r="U34" s="72">
        <f t="shared" si="3"/>
        <v>5831.4600000000009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'aug 2021 '!H35</f>
        <v>4533.2849999999999</v>
      </c>
      <c r="D35" s="71">
        <v>2.89</v>
      </c>
      <c r="E35" s="71">
        <f>'aug 2021 '!E35+'September 2021'!D35</f>
        <v>27.74</v>
      </c>
      <c r="F35" s="71">
        <v>0</v>
      </c>
      <c r="G35" s="71">
        <f>'aug 2021 '!G35+'September 2021'!F35</f>
        <v>0</v>
      </c>
      <c r="H35" s="71">
        <f t="shared" si="0"/>
        <v>4536.1750000000002</v>
      </c>
      <c r="I35" s="71">
        <f>'aug 2021 '!N35</f>
        <v>0.1</v>
      </c>
      <c r="J35" s="71">
        <v>0</v>
      </c>
      <c r="K35" s="71">
        <f>'aug 2021 '!K35+'September 2021'!J35</f>
        <v>0.1</v>
      </c>
      <c r="L35" s="71">
        <v>0</v>
      </c>
      <c r="M35" s="71">
        <f>'aug 2021 '!M35+'September 2021'!L35</f>
        <v>0</v>
      </c>
      <c r="N35" s="71">
        <f t="shared" si="1"/>
        <v>0.1</v>
      </c>
      <c r="O35" s="72">
        <f>'aug 2021 '!T35</f>
        <v>16.43</v>
      </c>
      <c r="P35" s="71">
        <v>0</v>
      </c>
      <c r="Q35" s="71">
        <f>'aug 2021 '!Q35+'September 2021'!P35</f>
        <v>0</v>
      </c>
      <c r="R35" s="71">
        <v>0</v>
      </c>
      <c r="S35" s="71">
        <f>'aug 2021 '!S35+'September 2021'!R35</f>
        <v>0</v>
      </c>
      <c r="T35" s="72">
        <f t="shared" si="2"/>
        <v>16.43</v>
      </c>
      <c r="U35" s="72">
        <f t="shared" si="3"/>
        <v>4552.7050000000008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'aug 2021 '!H36</f>
        <v>5703.1399999999985</v>
      </c>
      <c r="D36" s="71">
        <v>0</v>
      </c>
      <c r="E36" s="71">
        <f>'aug 2021 '!E36+'September 2021'!D36</f>
        <v>4.6700000000000008</v>
      </c>
      <c r="F36" s="71">
        <v>0</v>
      </c>
      <c r="G36" s="71">
        <f>'aug 2021 '!G36+'September 2021'!F36</f>
        <v>0</v>
      </c>
      <c r="H36" s="71">
        <f t="shared" si="0"/>
        <v>5703.1399999999985</v>
      </c>
      <c r="I36" s="71">
        <f>'aug 2021 '!N36</f>
        <v>7.18</v>
      </c>
      <c r="J36" s="71">
        <v>0</v>
      </c>
      <c r="K36" s="71">
        <f>'aug 2021 '!K36+'September 2021'!J36</f>
        <v>0.85</v>
      </c>
      <c r="L36" s="71">
        <v>0</v>
      </c>
      <c r="M36" s="71">
        <f>'aug 2021 '!M36+'September 2021'!L36</f>
        <v>0</v>
      </c>
      <c r="N36" s="71">
        <f t="shared" si="1"/>
        <v>7.18</v>
      </c>
      <c r="O36" s="72">
        <f>'aug 2021 '!T36</f>
        <v>0</v>
      </c>
      <c r="P36" s="71">
        <v>0</v>
      </c>
      <c r="Q36" s="71">
        <f>'aug 2021 '!Q36+'September 2021'!P36</f>
        <v>0</v>
      </c>
      <c r="R36" s="71">
        <v>0</v>
      </c>
      <c r="S36" s="71">
        <f>'aug 2021 '!S36+'September 2021'!R36</f>
        <v>0</v>
      </c>
      <c r="T36" s="72">
        <f t="shared" si="2"/>
        <v>0</v>
      </c>
      <c r="U36" s="72">
        <f t="shared" si="3"/>
        <v>5710.3199999999988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'aug 2021 '!H37</f>
        <v>6980.4499999999989</v>
      </c>
      <c r="D37" s="71">
        <v>1.78</v>
      </c>
      <c r="E37" s="71">
        <f>'aug 2021 '!E37+'September 2021'!D37</f>
        <v>5.73</v>
      </c>
      <c r="F37" s="71">
        <v>0</v>
      </c>
      <c r="G37" s="71">
        <f>'aug 2021 '!G37+'September 2021'!F37</f>
        <v>0</v>
      </c>
      <c r="H37" s="71">
        <f t="shared" si="0"/>
        <v>6982.2299999999987</v>
      </c>
      <c r="I37" s="71">
        <f>'aug 2021 '!N37</f>
        <v>0</v>
      </c>
      <c r="J37" s="71">
        <v>0</v>
      </c>
      <c r="K37" s="71">
        <f>'aug 2021 '!K37+'September 2021'!J37</f>
        <v>0</v>
      </c>
      <c r="L37" s="71">
        <v>0</v>
      </c>
      <c r="M37" s="71">
        <f>'aug 2021 '!M37+'September 2021'!L37</f>
        <v>0</v>
      </c>
      <c r="N37" s="71">
        <f t="shared" si="1"/>
        <v>0</v>
      </c>
      <c r="O37" s="72">
        <f>'aug 2021 '!T37</f>
        <v>0.51</v>
      </c>
      <c r="P37" s="71">
        <v>0.17</v>
      </c>
      <c r="Q37" s="71">
        <f>'aug 2021 '!Q37+'September 2021'!P37</f>
        <v>0.68</v>
      </c>
      <c r="R37" s="71">
        <v>0</v>
      </c>
      <c r="S37" s="71">
        <f>'aug 2021 '!S37+'September 2021'!R37</f>
        <v>0</v>
      </c>
      <c r="T37" s="72">
        <f t="shared" si="2"/>
        <v>0.68</v>
      </c>
      <c r="U37" s="72">
        <f t="shared" si="3"/>
        <v>6982.9099999999989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23043.955000000002</v>
      </c>
      <c r="D38" s="77">
        <f t="shared" ref="D38:U38" si="11">SUM(D34:D37)</f>
        <v>9.0499999999999989</v>
      </c>
      <c r="E38" s="77">
        <f t="shared" si="11"/>
        <v>68.17</v>
      </c>
      <c r="F38" s="77">
        <f t="shared" si="11"/>
        <v>0</v>
      </c>
      <c r="G38" s="77">
        <f t="shared" si="11"/>
        <v>0</v>
      </c>
      <c r="H38" s="77">
        <f t="shared" si="11"/>
        <v>23053.005000000001</v>
      </c>
      <c r="I38" s="77">
        <f t="shared" si="11"/>
        <v>7.2799999999999994</v>
      </c>
      <c r="J38" s="77">
        <f t="shared" si="11"/>
        <v>0</v>
      </c>
      <c r="K38" s="77">
        <f t="shared" si="11"/>
        <v>0.95</v>
      </c>
      <c r="L38" s="77">
        <f t="shared" si="11"/>
        <v>0</v>
      </c>
      <c r="M38" s="77">
        <f t="shared" si="11"/>
        <v>0</v>
      </c>
      <c r="N38" s="77">
        <f t="shared" si="11"/>
        <v>7.2799999999999994</v>
      </c>
      <c r="O38" s="77">
        <f t="shared" si="11"/>
        <v>16.940000000000001</v>
      </c>
      <c r="P38" s="77">
        <f t="shared" si="11"/>
        <v>0.17</v>
      </c>
      <c r="Q38" s="77">
        <f t="shared" si="11"/>
        <v>0.68</v>
      </c>
      <c r="R38" s="77">
        <f t="shared" si="11"/>
        <v>0</v>
      </c>
      <c r="S38" s="77">
        <f t="shared" si="11"/>
        <v>0</v>
      </c>
      <c r="T38" s="77">
        <f t="shared" si="11"/>
        <v>17.11</v>
      </c>
      <c r="U38" s="77">
        <f t="shared" si="11"/>
        <v>23077.395</v>
      </c>
      <c r="V38" s="122"/>
      <c r="W38" s="122"/>
      <c r="X38" s="122"/>
    </row>
    <row r="39" spans="1:24" s="78" customFormat="1" ht="42.75" customHeight="1">
      <c r="A39" s="75"/>
      <c r="B39" s="76" t="s">
        <v>48</v>
      </c>
      <c r="C39" s="77">
        <f>C38+C33+C28</f>
        <v>62371.307999999997</v>
      </c>
      <c r="D39" s="77">
        <f t="shared" ref="D39:U39" si="12">D38+D33+D28</f>
        <v>59.185999999999993</v>
      </c>
      <c r="E39" s="77">
        <f t="shared" si="12"/>
        <v>335.30099999999999</v>
      </c>
      <c r="F39" s="77">
        <f t="shared" si="12"/>
        <v>0</v>
      </c>
      <c r="G39" s="77">
        <f t="shared" si="12"/>
        <v>0</v>
      </c>
      <c r="H39" s="77">
        <f t="shared" si="12"/>
        <v>62430.493999999992</v>
      </c>
      <c r="I39" s="77">
        <f t="shared" si="12"/>
        <v>477.01499999999999</v>
      </c>
      <c r="J39" s="77">
        <f t="shared" si="12"/>
        <v>4.3500000000000005</v>
      </c>
      <c r="K39" s="77">
        <f t="shared" si="12"/>
        <v>52.040000000000006</v>
      </c>
      <c r="L39" s="77">
        <f t="shared" si="12"/>
        <v>0</v>
      </c>
      <c r="M39" s="77">
        <f t="shared" si="12"/>
        <v>0</v>
      </c>
      <c r="N39" s="77">
        <f t="shared" si="12"/>
        <v>481.36500000000001</v>
      </c>
      <c r="O39" s="77">
        <f t="shared" si="12"/>
        <v>684.39</v>
      </c>
      <c r="P39" s="77">
        <f t="shared" si="12"/>
        <v>0.17</v>
      </c>
      <c r="Q39" s="77">
        <f t="shared" si="12"/>
        <v>230.31</v>
      </c>
      <c r="R39" s="77">
        <f t="shared" si="12"/>
        <v>0</v>
      </c>
      <c r="S39" s="77">
        <f t="shared" si="12"/>
        <v>0</v>
      </c>
      <c r="T39" s="77">
        <f t="shared" si="12"/>
        <v>684.56</v>
      </c>
      <c r="U39" s="77">
        <f t="shared" si="12"/>
        <v>63596.418999999994</v>
      </c>
      <c r="V39" s="122"/>
      <c r="W39" s="122"/>
      <c r="X39" s="122"/>
    </row>
    <row r="40" spans="1:24" ht="42.75" customHeight="1">
      <c r="A40" s="69">
        <v>25</v>
      </c>
      <c r="B40" s="70" t="s">
        <v>49</v>
      </c>
      <c r="C40" s="71">
        <f>'aug 2021 '!H40</f>
        <v>15003.208000000002</v>
      </c>
      <c r="D40" s="71">
        <v>11.8</v>
      </c>
      <c r="E40" s="71">
        <f>'aug 2021 '!E40+'September 2021'!D40</f>
        <v>60.503</v>
      </c>
      <c r="F40" s="71">
        <v>0</v>
      </c>
      <c r="G40" s="71">
        <f>'aug 2021 '!G40+'September 2021'!F40</f>
        <v>0</v>
      </c>
      <c r="H40" s="71">
        <f t="shared" si="0"/>
        <v>15015.008000000002</v>
      </c>
      <c r="I40" s="71">
        <f>'aug 2021 '!N40</f>
        <v>0</v>
      </c>
      <c r="J40" s="71">
        <v>0</v>
      </c>
      <c r="K40" s="71">
        <f>'aug 2021 '!K40+'September 2021'!J40</f>
        <v>0</v>
      </c>
      <c r="L40" s="71">
        <v>0</v>
      </c>
      <c r="M40" s="71">
        <f>'aug 2021 '!M40+'September 2021'!L40</f>
        <v>0</v>
      </c>
      <c r="N40" s="71">
        <f t="shared" si="1"/>
        <v>0</v>
      </c>
      <c r="O40" s="72">
        <f>'aug 2021 '!T40</f>
        <v>0</v>
      </c>
      <c r="P40" s="71">
        <v>0</v>
      </c>
      <c r="Q40" s="71">
        <f>'aug 2021 '!Q40+'September 2021'!P40</f>
        <v>0</v>
      </c>
      <c r="R40" s="71">
        <v>0</v>
      </c>
      <c r="S40" s="71">
        <f>'aug 2021 '!S40+'September 2021'!R40</f>
        <v>0</v>
      </c>
      <c r="T40" s="72">
        <f t="shared" si="2"/>
        <v>0</v>
      </c>
      <c r="U40" s="72">
        <f t="shared" si="3"/>
        <v>15015.008000000002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'aug 2021 '!H41</f>
        <v>9704.1409999999923</v>
      </c>
      <c r="D41" s="71">
        <v>118.84</v>
      </c>
      <c r="E41" s="71">
        <f>'aug 2021 '!E41+'September 2021'!D41</f>
        <v>173.77</v>
      </c>
      <c r="F41" s="71">
        <v>0</v>
      </c>
      <c r="G41" s="71">
        <f>'aug 2021 '!G41+'September 2021'!F41</f>
        <v>0</v>
      </c>
      <c r="H41" s="71">
        <f t="shared" si="0"/>
        <v>9822.9809999999925</v>
      </c>
      <c r="I41" s="71">
        <f>'aug 2021 '!N41</f>
        <v>0</v>
      </c>
      <c r="J41" s="71">
        <v>0</v>
      </c>
      <c r="K41" s="71">
        <f>'aug 2021 '!K41+'September 2021'!J41</f>
        <v>0</v>
      </c>
      <c r="L41" s="71">
        <v>0</v>
      </c>
      <c r="M41" s="71">
        <f>'aug 2021 '!M41+'September 2021'!L41</f>
        <v>0</v>
      </c>
      <c r="N41" s="71">
        <f t="shared" si="1"/>
        <v>0</v>
      </c>
      <c r="O41" s="72">
        <f>'aug 2021 '!T41</f>
        <v>0</v>
      </c>
      <c r="P41" s="71">
        <v>0</v>
      </c>
      <c r="Q41" s="71">
        <f>'aug 2021 '!Q41+'September 2021'!P41</f>
        <v>0</v>
      </c>
      <c r="R41" s="71">
        <v>0</v>
      </c>
      <c r="S41" s="71">
        <f>'aug 2021 '!S41+'September 2021'!R41</f>
        <v>0</v>
      </c>
      <c r="T41" s="72">
        <f t="shared" si="2"/>
        <v>0</v>
      </c>
      <c r="U41" s="72">
        <f t="shared" si="3"/>
        <v>9822.9809999999925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'aug 2021 '!H42</f>
        <v>23575.944</v>
      </c>
      <c r="D42" s="71">
        <v>5.5350000000000001</v>
      </c>
      <c r="E42" s="71">
        <f>'aug 2021 '!E42+'September 2021'!D42</f>
        <v>71.570999999999998</v>
      </c>
      <c r="F42" s="71">
        <v>0</v>
      </c>
      <c r="G42" s="71">
        <f>'aug 2021 '!G42+'September 2021'!F42</f>
        <v>0</v>
      </c>
      <c r="H42" s="71">
        <f t="shared" si="0"/>
        <v>23581.478999999999</v>
      </c>
      <c r="I42" s="71">
        <f>'aug 2021 '!N42</f>
        <v>0</v>
      </c>
      <c r="J42" s="71">
        <v>0</v>
      </c>
      <c r="K42" s="71">
        <f>'aug 2021 '!K42+'September 2021'!J42</f>
        <v>0</v>
      </c>
      <c r="L42" s="71">
        <v>0</v>
      </c>
      <c r="M42" s="71">
        <f>'aug 2021 '!M42+'September 2021'!L42</f>
        <v>0</v>
      </c>
      <c r="N42" s="71">
        <f t="shared" si="1"/>
        <v>0</v>
      </c>
      <c r="O42" s="72">
        <f>'aug 2021 '!T42</f>
        <v>0</v>
      </c>
      <c r="P42" s="71">
        <v>0</v>
      </c>
      <c r="Q42" s="71">
        <f>'aug 2021 '!Q42+'September 2021'!P42</f>
        <v>0</v>
      </c>
      <c r="R42" s="71">
        <v>0</v>
      </c>
      <c r="S42" s="71">
        <f>'aug 2021 '!S42+'September 2021'!R42</f>
        <v>0</v>
      </c>
      <c r="T42" s="72">
        <f t="shared" si="2"/>
        <v>0</v>
      </c>
      <c r="U42" s="72">
        <f t="shared" si="3"/>
        <v>23581.478999999999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'aug 2021 '!H43</f>
        <v>403.27300000000008</v>
      </c>
      <c r="D43" s="71">
        <v>9.65</v>
      </c>
      <c r="E43" s="71">
        <f>'aug 2021 '!E43+'September 2021'!D43</f>
        <v>61.355000000000004</v>
      </c>
      <c r="F43" s="71">
        <v>0</v>
      </c>
      <c r="G43" s="71">
        <f>'aug 2021 '!G43+'September 2021'!F43</f>
        <v>0</v>
      </c>
      <c r="H43" s="71">
        <f t="shared" si="0"/>
        <v>412.92300000000006</v>
      </c>
      <c r="I43" s="71">
        <f>'aug 2021 '!N43</f>
        <v>0</v>
      </c>
      <c r="J43" s="71">
        <v>0</v>
      </c>
      <c r="K43" s="71">
        <f>'aug 2021 '!K43+'September 2021'!J43</f>
        <v>0</v>
      </c>
      <c r="L43" s="71">
        <v>0</v>
      </c>
      <c r="M43" s="71">
        <f>'aug 2021 '!M43+'September 2021'!L43</f>
        <v>0</v>
      </c>
      <c r="N43" s="71">
        <f t="shared" si="1"/>
        <v>0</v>
      </c>
      <c r="O43" s="72">
        <f>'aug 2021 '!T43</f>
        <v>0</v>
      </c>
      <c r="P43" s="71">
        <v>0</v>
      </c>
      <c r="Q43" s="71">
        <f>'aug 2021 '!Q43+'September 2021'!P43</f>
        <v>0</v>
      </c>
      <c r="R43" s="71">
        <v>0</v>
      </c>
      <c r="S43" s="71">
        <f>'aug 2021 '!S43+'September 2021'!R43</f>
        <v>0</v>
      </c>
      <c r="T43" s="72">
        <f t="shared" si="2"/>
        <v>0</v>
      </c>
      <c r="U43" s="72">
        <f t="shared" si="3"/>
        <v>412.92300000000006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48686.565999999992</v>
      </c>
      <c r="D44" s="77">
        <f t="shared" ref="D44:U44" si="13">SUM(D40:D43)</f>
        <v>145.82500000000002</v>
      </c>
      <c r="E44" s="77">
        <f t="shared" si="13"/>
        <v>367.19900000000007</v>
      </c>
      <c r="F44" s="77">
        <f t="shared" si="13"/>
        <v>0</v>
      </c>
      <c r="G44" s="77">
        <f t="shared" si="13"/>
        <v>0</v>
      </c>
      <c r="H44" s="77">
        <f t="shared" si="13"/>
        <v>48832.390999999996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48832.390999999996</v>
      </c>
      <c r="V44" s="122"/>
      <c r="W44" s="122"/>
      <c r="X44" s="122"/>
    </row>
    <row r="45" spans="1:24" ht="42.75" customHeight="1">
      <c r="A45" s="69">
        <v>29</v>
      </c>
      <c r="B45" s="70" t="s">
        <v>54</v>
      </c>
      <c r="C45" s="71">
        <f>'aug 2021 '!H45</f>
        <v>14241.08</v>
      </c>
      <c r="D45" s="71">
        <v>1.56</v>
      </c>
      <c r="E45" s="71">
        <f>'aug 2021 '!E45+'September 2021'!D45</f>
        <v>15.71</v>
      </c>
      <c r="F45" s="71">
        <v>0</v>
      </c>
      <c r="G45" s="71">
        <f>'aug 2021 '!G45+'September 2021'!F45</f>
        <v>0</v>
      </c>
      <c r="H45" s="71">
        <f t="shared" si="0"/>
        <v>14242.64</v>
      </c>
      <c r="I45" s="71">
        <f>'aug 2021 '!N45</f>
        <v>0.51</v>
      </c>
      <c r="J45" s="71">
        <v>0</v>
      </c>
      <c r="K45" s="71">
        <f>'aug 2021 '!K45+'September 2021'!J45</f>
        <v>0</v>
      </c>
      <c r="L45" s="71">
        <v>0</v>
      </c>
      <c r="M45" s="71">
        <f>'aug 2021 '!M45+'September 2021'!L45</f>
        <v>0</v>
      </c>
      <c r="N45" s="71">
        <f t="shared" si="1"/>
        <v>0.51</v>
      </c>
      <c r="O45" s="72">
        <f>'aug 2021 '!T45</f>
        <v>0</v>
      </c>
      <c r="P45" s="71">
        <v>0</v>
      </c>
      <c r="Q45" s="71">
        <f>'aug 2021 '!Q45+'September 2021'!P45</f>
        <v>0</v>
      </c>
      <c r="R45" s="71">
        <v>0</v>
      </c>
      <c r="S45" s="71">
        <f>'aug 2021 '!S45+'September 2021'!R45</f>
        <v>0</v>
      </c>
      <c r="T45" s="72">
        <f t="shared" si="2"/>
        <v>0</v>
      </c>
      <c r="U45" s="72">
        <f t="shared" si="3"/>
        <v>14243.15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'aug 2021 '!H46</f>
        <v>7219.0900000000011</v>
      </c>
      <c r="D46" s="71">
        <v>4.51</v>
      </c>
      <c r="E46" s="71">
        <f>'aug 2021 '!E46+'September 2021'!D46</f>
        <v>55.87</v>
      </c>
      <c r="F46" s="71">
        <v>0</v>
      </c>
      <c r="G46" s="71">
        <f>'aug 2021 '!G46+'September 2021'!F46</f>
        <v>0</v>
      </c>
      <c r="H46" s="71">
        <f t="shared" si="0"/>
        <v>7223.6000000000013</v>
      </c>
      <c r="I46" s="71">
        <f>'aug 2021 '!N46</f>
        <v>0.24</v>
      </c>
      <c r="J46" s="71">
        <v>0</v>
      </c>
      <c r="K46" s="71">
        <f>'aug 2021 '!K46+'September 2021'!J46</f>
        <v>0</v>
      </c>
      <c r="L46" s="71">
        <v>0</v>
      </c>
      <c r="M46" s="71">
        <f>'aug 2021 '!M46+'September 2021'!L46</f>
        <v>0</v>
      </c>
      <c r="N46" s="71">
        <f t="shared" si="1"/>
        <v>0.24</v>
      </c>
      <c r="O46" s="72">
        <f>'aug 2021 '!T46</f>
        <v>0</v>
      </c>
      <c r="P46" s="71">
        <v>0</v>
      </c>
      <c r="Q46" s="71">
        <f>'aug 2021 '!Q46+'September 2021'!P46</f>
        <v>0</v>
      </c>
      <c r="R46" s="71">
        <v>0</v>
      </c>
      <c r="S46" s="71">
        <f>'aug 2021 '!S46+'September 2021'!R46</f>
        <v>0</v>
      </c>
      <c r="T46" s="72">
        <f t="shared" si="2"/>
        <v>0</v>
      </c>
      <c r="U46" s="72">
        <f t="shared" si="3"/>
        <v>7223.8400000000011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'aug 2021 '!H47</f>
        <v>12251.440000000004</v>
      </c>
      <c r="D47" s="71">
        <v>3.96</v>
      </c>
      <c r="E47" s="71">
        <f>'aug 2021 '!E47+'September 2021'!D47</f>
        <v>14.86</v>
      </c>
      <c r="F47" s="71">
        <v>0</v>
      </c>
      <c r="G47" s="71">
        <f>'aug 2021 '!G47+'September 2021'!F47</f>
        <v>0</v>
      </c>
      <c r="H47" s="71">
        <f t="shared" si="0"/>
        <v>12255.400000000003</v>
      </c>
      <c r="I47" s="71">
        <f>'aug 2021 '!N47</f>
        <v>5.34</v>
      </c>
      <c r="J47" s="71">
        <v>0</v>
      </c>
      <c r="K47" s="71">
        <f>'aug 2021 '!K47+'September 2021'!J47</f>
        <v>0</v>
      </c>
      <c r="L47" s="71">
        <v>0</v>
      </c>
      <c r="M47" s="71">
        <f>'aug 2021 '!M47+'September 2021'!L47</f>
        <v>0</v>
      </c>
      <c r="N47" s="71">
        <f t="shared" si="1"/>
        <v>5.34</v>
      </c>
      <c r="O47" s="72">
        <f>'aug 2021 '!T47</f>
        <v>46.550000000000004</v>
      </c>
      <c r="P47" s="71">
        <v>0</v>
      </c>
      <c r="Q47" s="71">
        <f>'aug 2021 '!Q47+'September 2021'!P47</f>
        <v>0</v>
      </c>
      <c r="R47" s="71">
        <v>0</v>
      </c>
      <c r="S47" s="71">
        <f>'aug 2021 '!S47+'September 2021'!R47</f>
        <v>0</v>
      </c>
      <c r="T47" s="72">
        <f t="shared" si="2"/>
        <v>46.550000000000004</v>
      </c>
      <c r="U47" s="72">
        <f t="shared" si="3"/>
        <v>12307.290000000003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'aug 2021 '!H48</f>
        <v>11101.452000000007</v>
      </c>
      <c r="D48" s="71">
        <v>6.15</v>
      </c>
      <c r="E48" s="71">
        <f>'aug 2021 '!E48+'September 2021'!D48</f>
        <v>21.684999999999999</v>
      </c>
      <c r="F48" s="71">
        <v>0</v>
      </c>
      <c r="G48" s="71">
        <f>'aug 2021 '!G48+'September 2021'!F48</f>
        <v>0</v>
      </c>
      <c r="H48" s="71">
        <f t="shared" si="0"/>
        <v>11107.602000000006</v>
      </c>
      <c r="I48" s="71">
        <f>'aug 2021 '!N48</f>
        <v>6.2</v>
      </c>
      <c r="J48" s="71">
        <v>0</v>
      </c>
      <c r="K48" s="71">
        <f>'aug 2021 '!K48+'September 2021'!J48</f>
        <v>0</v>
      </c>
      <c r="L48" s="71">
        <v>0</v>
      </c>
      <c r="M48" s="71">
        <f>'aug 2021 '!M48+'September 2021'!L48</f>
        <v>0</v>
      </c>
      <c r="N48" s="71">
        <f t="shared" si="1"/>
        <v>6.2</v>
      </c>
      <c r="O48" s="72">
        <f>'aug 2021 '!T48</f>
        <v>0</v>
      </c>
      <c r="P48" s="71">
        <v>0</v>
      </c>
      <c r="Q48" s="71">
        <f>'aug 2021 '!Q48+'September 2021'!P48</f>
        <v>0</v>
      </c>
      <c r="R48" s="71">
        <v>0</v>
      </c>
      <c r="S48" s="71">
        <f>'aug 2021 '!S48+'September 2021'!R48</f>
        <v>0</v>
      </c>
      <c r="T48" s="72">
        <f t="shared" si="2"/>
        <v>0</v>
      </c>
      <c r="U48" s="72">
        <f t="shared" si="3"/>
        <v>11113.802000000007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44813.062000000013</v>
      </c>
      <c r="D49" s="77">
        <f t="shared" ref="D49:U49" si="14">SUM(D45:D48)</f>
        <v>16.18</v>
      </c>
      <c r="E49" s="77">
        <f t="shared" si="14"/>
        <v>108.125</v>
      </c>
      <c r="F49" s="77">
        <f t="shared" si="14"/>
        <v>0</v>
      </c>
      <c r="G49" s="77">
        <f t="shared" si="14"/>
        <v>0</v>
      </c>
      <c r="H49" s="77">
        <f t="shared" si="14"/>
        <v>44829.242000000013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77">
        <f t="shared" si="14"/>
        <v>44888.082000000009</v>
      </c>
      <c r="V49" s="122"/>
      <c r="W49" s="122"/>
      <c r="X49" s="122"/>
    </row>
    <row r="50" spans="1:24" s="78" customFormat="1" ht="42.75" customHeight="1">
      <c r="A50" s="75"/>
      <c r="B50" s="76" t="s">
        <v>59</v>
      </c>
      <c r="C50" s="77">
        <f>C49+C44</f>
        <v>93499.627999999997</v>
      </c>
      <c r="D50" s="77">
        <f t="shared" ref="D50:U50" si="15">D49+D44</f>
        <v>162.00500000000002</v>
      </c>
      <c r="E50" s="77">
        <f t="shared" si="15"/>
        <v>475.32400000000007</v>
      </c>
      <c r="F50" s="77">
        <f t="shared" si="15"/>
        <v>0</v>
      </c>
      <c r="G50" s="77">
        <f t="shared" si="15"/>
        <v>0</v>
      </c>
      <c r="H50" s="77">
        <f t="shared" si="15"/>
        <v>93661.633000000002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77">
        <f t="shared" si="15"/>
        <v>93720.472999999998</v>
      </c>
      <c r="V50" s="122"/>
      <c r="W50" s="122"/>
      <c r="X50" s="122"/>
    </row>
    <row r="51" spans="1:24" s="78" customFormat="1" ht="42.75" customHeight="1">
      <c r="A51" s="75"/>
      <c r="B51" s="76" t="s">
        <v>60</v>
      </c>
      <c r="C51" s="77">
        <f>C50+C39+C25</f>
        <v>171665.64899999998</v>
      </c>
      <c r="D51" s="77">
        <f t="shared" ref="D51:U51" si="16">D50+D39+D25</f>
        <v>226.97100000000003</v>
      </c>
      <c r="E51" s="77">
        <f t="shared" si="16"/>
        <v>838.06200000000001</v>
      </c>
      <c r="F51" s="77">
        <f t="shared" si="16"/>
        <v>14.02</v>
      </c>
      <c r="G51" s="77">
        <f t="shared" si="16"/>
        <v>576.54</v>
      </c>
      <c r="H51" s="77">
        <f t="shared" si="16"/>
        <v>171878.59999999998</v>
      </c>
      <c r="I51" s="77">
        <f t="shared" si="16"/>
        <v>1952.481</v>
      </c>
      <c r="J51" s="77">
        <f t="shared" si="16"/>
        <v>26.269000000000002</v>
      </c>
      <c r="K51" s="77">
        <f t="shared" si="16"/>
        <v>107.113</v>
      </c>
      <c r="L51" s="77">
        <f t="shared" si="16"/>
        <v>0</v>
      </c>
      <c r="M51" s="77">
        <f t="shared" si="16"/>
        <v>16.829999999999998</v>
      </c>
      <c r="N51" s="77">
        <f t="shared" si="16"/>
        <v>1978.7500000000002</v>
      </c>
      <c r="O51" s="77">
        <f t="shared" si="16"/>
        <v>4194.6439999999993</v>
      </c>
      <c r="P51" s="77">
        <f t="shared" si="16"/>
        <v>34.33</v>
      </c>
      <c r="Q51" s="77">
        <f t="shared" si="16"/>
        <v>903.19200000000001</v>
      </c>
      <c r="R51" s="77">
        <f t="shared" si="16"/>
        <v>23.25</v>
      </c>
      <c r="S51" s="77">
        <f t="shared" si="16"/>
        <v>142.20999999999998</v>
      </c>
      <c r="T51" s="77">
        <f t="shared" si="16"/>
        <v>4205.7240000000002</v>
      </c>
      <c r="U51" s="77">
        <f t="shared" si="16"/>
        <v>178063.07399999999</v>
      </c>
      <c r="V51" s="122"/>
      <c r="W51" s="122"/>
      <c r="X51" s="122"/>
    </row>
    <row r="52" spans="1:24" s="84" customFormat="1" ht="42.75" hidden="1" customHeight="1">
      <c r="A52" s="80"/>
      <c r="B52" s="81"/>
      <c r="C52" s="82"/>
      <c r="D52" s="82"/>
      <c r="E52" s="71">
        <f>'aug 2021 '!E52+'September 2021'!D52</f>
        <v>0</v>
      </c>
      <c r="F52" s="82"/>
      <c r="G52" s="71">
        <f>'aug 2021 '!G52+'September 2021'!F52</f>
        <v>0</v>
      </c>
      <c r="H52" s="82"/>
      <c r="I52" s="82"/>
      <c r="J52" s="82"/>
      <c r="K52" s="83"/>
      <c r="L52" s="82"/>
      <c r="M52" s="71">
        <f>'aug 2021 '!M52+'September 2021'!L52</f>
        <v>0</v>
      </c>
      <c r="N52" s="82"/>
      <c r="O52" s="82"/>
      <c r="P52" s="82"/>
      <c r="Q52" s="71">
        <f>'aug 2021 '!Q52+'September 2021'!P52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'aug 2021 '!E53+'September 2021'!D53</f>
        <v>0</v>
      </c>
      <c r="F53" s="82"/>
      <c r="G53" s="71">
        <f>'aug 2021 '!G53+'September 2021'!F53</f>
        <v>0</v>
      </c>
      <c r="H53" s="82"/>
      <c r="I53" s="85"/>
      <c r="J53" s="82"/>
      <c r="K53" s="83"/>
      <c r="L53" s="82"/>
      <c r="M53" s="71">
        <f>'aug 2021 '!M53+'September 2021'!L53</f>
        <v>0</v>
      </c>
      <c r="N53" s="82"/>
      <c r="O53" s="82"/>
      <c r="P53" s="85"/>
      <c r="Q53" s="71">
        <f>'aug 2021 '!Q53+'September 2021'!P53</f>
        <v>0</v>
      </c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22">
        <f>D51+J51+P51-F51-L51-R51</f>
        <v>250.30000000000007</v>
      </c>
      <c r="I56" s="122"/>
      <c r="J56" s="122"/>
      <c r="K56" s="122"/>
      <c r="L56" s="122"/>
      <c r="M56" s="122"/>
      <c r="N56" s="122"/>
      <c r="O56" s="90"/>
      <c r="P56" s="122"/>
      <c r="Q56" s="122"/>
      <c r="R56" s="122"/>
      <c r="S56" s="122"/>
      <c r="T56" s="122"/>
      <c r="U56" s="123"/>
      <c r="V56" s="123"/>
      <c r="W56" s="123"/>
      <c r="X56" s="123"/>
    </row>
    <row r="57" spans="1:24" s="78" customFormat="1" ht="66" customHeight="1">
      <c r="A57" s="87"/>
      <c r="B57" s="88"/>
      <c r="C57" s="122"/>
      <c r="D57" s="184" t="s">
        <v>62</v>
      </c>
      <c r="E57" s="184"/>
      <c r="F57" s="184"/>
      <c r="G57" s="184"/>
      <c r="H57" s="122">
        <f>E51+K51+Q51-G51-M51-S51</f>
        <v>1112.787</v>
      </c>
      <c r="I57" s="122"/>
      <c r="J57" s="122"/>
      <c r="K57" s="122"/>
      <c r="L57" s="122"/>
      <c r="M57" s="122"/>
      <c r="N57" s="122"/>
      <c r="O57" s="90"/>
      <c r="P57" s="122"/>
      <c r="Q57" s="122"/>
      <c r="R57" s="122"/>
      <c r="S57" s="122"/>
      <c r="T57" s="122"/>
      <c r="U57" s="123"/>
      <c r="V57" s="123"/>
      <c r="W57" s="123"/>
      <c r="X57" s="123"/>
    </row>
    <row r="58" spans="1:24" ht="54" customHeight="1">
      <c r="C58" s="89"/>
      <c r="D58" s="184" t="s">
        <v>63</v>
      </c>
      <c r="E58" s="184"/>
      <c r="F58" s="184"/>
      <c r="G58" s="184"/>
      <c r="H58" s="122">
        <f>H51+N51+T51</f>
        <v>178063.07399999996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23"/>
      <c r="D59" s="123"/>
      <c r="E59" s="46"/>
      <c r="H59" s="92"/>
      <c r="J59" s="94">
        <f>'july 2021'!H58+'September 2021'!H56</f>
        <v>177924.77799999996</v>
      </c>
      <c r="K59" s="92"/>
      <c r="L59" s="94" t="e">
        <f>#REF!+'September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#REF!+'September 2021'!H56</f>
        <v>#REF!</v>
      </c>
      <c r="J60" s="46">
        <f>'aug 2021 '!H58+'September 2021'!H56</f>
        <v>178063.07399999996</v>
      </c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2021'!H58+'September 2021'!H56</f>
        <v>177087.943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6"/>
      <c r="J62" s="98"/>
      <c r="Q62" s="123"/>
      <c r="R62" s="123"/>
      <c r="S62" s="63"/>
      <c r="T62" s="123"/>
      <c r="U62" s="123"/>
      <c r="V62" s="86">
        <f>Q51+K51+E51-S51-M51-G51</f>
        <v>1112.7870000000003</v>
      </c>
      <c r="W62" s="123"/>
      <c r="X62" s="123"/>
    </row>
    <row r="63" spans="1:24" s="78" customFormat="1" ht="61.5" customHeight="1">
      <c r="B63" s="88"/>
      <c r="G63" s="97">
        <f>'[1]May 2020'!H56+'September 2021'!H56</f>
        <v>174981.261</v>
      </c>
      <c r="J63" s="185" t="s">
        <v>67</v>
      </c>
      <c r="K63" s="185"/>
      <c r="L63" s="185"/>
      <c r="O63" s="123"/>
      <c r="S63" s="98"/>
      <c r="U63" s="123"/>
      <c r="V63" s="123"/>
      <c r="W63" s="123"/>
      <c r="X63" s="123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23"/>
      <c r="S64" s="98"/>
      <c r="U64" s="123"/>
      <c r="V64" s="123"/>
      <c r="W64" s="123"/>
      <c r="X64" s="123"/>
    </row>
    <row r="66" spans="2:24">
      <c r="H66" s="94" t="e">
        <f>#REF!+'September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69"/>
  <sheetViews>
    <sheetView zoomScale="50" zoomScaleNormal="50" zoomScaleSheetLayoutView="25" workbookViewId="0">
      <pane ySplit="6" topLeftCell="A7" activePane="bottomLeft" state="frozen"/>
      <selection pane="bottomLeft" activeCell="A49" sqref="A49:XFD51"/>
    </sheetView>
  </sheetViews>
  <sheetFormatPr defaultRowHeight="33"/>
  <cols>
    <col min="1" max="1" width="16.7109375" style="64" customWidth="1"/>
    <col min="2" max="2" width="49.570312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4" width="26" style="66" customWidth="1"/>
    <col min="25" max="16384" width="9.140625" style="64"/>
  </cols>
  <sheetData>
    <row r="1" spans="1:184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  <c r="X1" s="63"/>
    </row>
    <row r="2" spans="1:184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  <c r="X2" s="63"/>
    </row>
    <row r="3" spans="1:184" ht="35.25" customHeight="1">
      <c r="A3" s="180" t="s">
        <v>76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  <c r="X3" s="63"/>
    </row>
    <row r="4" spans="1:184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6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</row>
    <row r="5" spans="1:184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</row>
    <row r="6" spans="1:184" s="67" customFormat="1" ht="60" customHeight="1">
      <c r="A6" s="180"/>
      <c r="B6" s="180"/>
      <c r="C6" s="180"/>
      <c r="D6" s="124" t="s">
        <v>13</v>
      </c>
      <c r="E6" s="124" t="s">
        <v>14</v>
      </c>
      <c r="F6" s="124" t="s">
        <v>13</v>
      </c>
      <c r="G6" s="124" t="s">
        <v>14</v>
      </c>
      <c r="H6" s="180"/>
      <c r="I6" s="180"/>
      <c r="J6" s="68" t="s">
        <v>13</v>
      </c>
      <c r="K6" s="124" t="s">
        <v>14</v>
      </c>
      <c r="L6" s="124" t="s">
        <v>13</v>
      </c>
      <c r="M6" s="124" t="s">
        <v>14</v>
      </c>
      <c r="N6" s="180"/>
      <c r="O6" s="180"/>
      <c r="P6" s="124" t="s">
        <v>13</v>
      </c>
      <c r="Q6" s="124" t="s">
        <v>14</v>
      </c>
      <c r="R6" s="124" t="s">
        <v>13</v>
      </c>
      <c r="S6" s="124" t="s">
        <v>14</v>
      </c>
      <c r="T6" s="180"/>
      <c r="U6" s="180"/>
      <c r="V6" s="63"/>
      <c r="W6" s="63"/>
      <c r="X6" s="63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</row>
    <row r="7" spans="1:184" ht="42.75" customHeight="1">
      <c r="A7" s="69">
        <v>1</v>
      </c>
      <c r="B7" s="70" t="s">
        <v>15</v>
      </c>
      <c r="C7" s="71">
        <f>'September 2021'!H7</f>
        <v>2138.3200000000006</v>
      </c>
      <c r="D7" s="71">
        <v>0</v>
      </c>
      <c r="E7" s="71">
        <f>'September 2021'!E7+'october 2021'!D7</f>
        <v>0</v>
      </c>
      <c r="F7" s="71">
        <v>0</v>
      </c>
      <c r="G7" s="71">
        <f>'September 2021'!G7+'october 2021'!F7</f>
        <v>38.299999999999997</v>
      </c>
      <c r="H7" s="71">
        <f>C7+(D7-F7)</f>
        <v>2138.3200000000006</v>
      </c>
      <c r="I7" s="71">
        <f>'September 2021'!N7</f>
        <v>301.07999999999993</v>
      </c>
      <c r="J7" s="71">
        <v>0.32</v>
      </c>
      <c r="K7" s="71">
        <f>'September 2021'!K7+'october 2021'!J7</f>
        <v>4.03</v>
      </c>
      <c r="L7" s="71">
        <v>0</v>
      </c>
      <c r="M7" s="71">
        <f>'September 2021'!M7+'october 2021'!L7</f>
        <v>0</v>
      </c>
      <c r="N7" s="71">
        <f>I7+J7-L7</f>
        <v>301.39999999999992</v>
      </c>
      <c r="O7" s="72">
        <f>'September 2021'!T7</f>
        <v>162.07000000000008</v>
      </c>
      <c r="P7" s="71">
        <v>0</v>
      </c>
      <c r="Q7" s="71">
        <f>'September 2021'!Q7+'october 2021'!P7</f>
        <v>0.16</v>
      </c>
      <c r="R7" s="71">
        <v>0</v>
      </c>
      <c r="S7" s="71">
        <f>'September 2021'!S7+'october 2021'!R7</f>
        <v>46</v>
      </c>
      <c r="T7" s="72">
        <f>O7+P7-R7</f>
        <v>162.07000000000008</v>
      </c>
      <c r="U7" s="72">
        <f>H7+N7+T7</f>
        <v>2601.7900000000009</v>
      </c>
      <c r="V7" s="73"/>
      <c r="W7" s="73"/>
      <c r="X7" s="73"/>
    </row>
    <row r="8" spans="1:184" ht="42.75" customHeight="1">
      <c r="A8" s="69">
        <v>2</v>
      </c>
      <c r="B8" s="70" t="s">
        <v>16</v>
      </c>
      <c r="C8" s="71">
        <f>'September 2021'!H8</f>
        <v>10.324999999999999</v>
      </c>
      <c r="D8" s="71">
        <v>0.36</v>
      </c>
      <c r="E8" s="71">
        <f>'September 2021'!E8+'october 2021'!D8</f>
        <v>0.36</v>
      </c>
      <c r="F8" s="71">
        <v>0</v>
      </c>
      <c r="G8" s="71">
        <f>'September 2021'!G8+'october 2021'!F8</f>
        <v>0</v>
      </c>
      <c r="H8" s="71">
        <f t="shared" ref="H8:H48" si="0">C8+(D8-F8)</f>
        <v>10.684999999999999</v>
      </c>
      <c r="I8" s="71">
        <f>'September 2021'!N8</f>
        <v>38.704000000000008</v>
      </c>
      <c r="J8" s="71">
        <v>0.18099999999999999</v>
      </c>
      <c r="K8" s="71">
        <f>'September 2021'!K8+'october 2021'!J8</f>
        <v>7.6050000000000004</v>
      </c>
      <c r="L8" s="71">
        <v>0</v>
      </c>
      <c r="M8" s="71">
        <f>'September 2021'!M8+'october 2021'!L8</f>
        <v>0</v>
      </c>
      <c r="N8" s="71">
        <f t="shared" ref="N8:N48" si="1">I8+J8-L8</f>
        <v>38.885000000000005</v>
      </c>
      <c r="O8" s="72">
        <f>'September 2021'!T8</f>
        <v>164.56</v>
      </c>
      <c r="P8" s="71">
        <v>0</v>
      </c>
      <c r="Q8" s="71">
        <f>'September 2021'!Q8+'october 2021'!P8</f>
        <v>0</v>
      </c>
      <c r="R8" s="71">
        <v>0</v>
      </c>
      <c r="S8" s="71">
        <f>'September 2021'!S8+'october 2021'!R8</f>
        <v>0</v>
      </c>
      <c r="T8" s="72">
        <f t="shared" ref="T8:T48" si="2">O8+P8-R8</f>
        <v>164.56</v>
      </c>
      <c r="U8" s="72">
        <f t="shared" ref="U8:U48" si="3">H8+N8+T8</f>
        <v>214.13</v>
      </c>
      <c r="V8" s="73"/>
      <c r="W8" s="73"/>
      <c r="X8" s="73"/>
    </row>
    <row r="9" spans="1:184" ht="42.75" customHeight="1">
      <c r="A9" s="69">
        <v>3</v>
      </c>
      <c r="B9" s="70" t="s">
        <v>17</v>
      </c>
      <c r="C9" s="71">
        <f>'September 2021'!H9</f>
        <v>1250.3299999999997</v>
      </c>
      <c r="D9" s="71">
        <v>0</v>
      </c>
      <c r="E9" s="71">
        <f>'September 2021'!E9+'october 2021'!D9</f>
        <v>0</v>
      </c>
      <c r="F9" s="71">
        <v>0</v>
      </c>
      <c r="G9" s="71">
        <f>'September 2021'!G9+'october 2021'!F9</f>
        <v>0</v>
      </c>
      <c r="H9" s="71">
        <f t="shared" si="0"/>
        <v>1250.3299999999997</v>
      </c>
      <c r="I9" s="71">
        <f>'September 2021'!N9</f>
        <v>152.49100000000004</v>
      </c>
      <c r="J9" s="71">
        <v>0.375</v>
      </c>
      <c r="K9" s="71">
        <f>'September 2021'!K9+'october 2021'!J9</f>
        <v>3.8519999999999999</v>
      </c>
      <c r="L9" s="71">
        <v>0</v>
      </c>
      <c r="M9" s="71">
        <f>'September 2021'!M9+'october 2021'!L9</f>
        <v>0</v>
      </c>
      <c r="N9" s="71">
        <f t="shared" si="1"/>
        <v>152.86600000000004</v>
      </c>
      <c r="O9" s="72">
        <f>'September 2021'!T9</f>
        <v>141.44</v>
      </c>
      <c r="P9" s="71">
        <v>0</v>
      </c>
      <c r="Q9" s="71">
        <f>'September 2021'!Q9+'october 2021'!P9</f>
        <v>0</v>
      </c>
      <c r="R9" s="71">
        <v>0</v>
      </c>
      <c r="S9" s="71">
        <f>'September 2021'!S9+'october 2021'!R9</f>
        <v>0</v>
      </c>
      <c r="T9" s="72">
        <f t="shared" si="2"/>
        <v>141.44</v>
      </c>
      <c r="U9" s="72">
        <f t="shared" si="3"/>
        <v>1544.6359999999997</v>
      </c>
      <c r="V9" s="73"/>
      <c r="W9" s="73"/>
      <c r="X9" s="73"/>
    </row>
    <row r="10" spans="1:184" ht="42.75" customHeight="1">
      <c r="A10" s="69">
        <v>4</v>
      </c>
      <c r="B10" s="74" t="s">
        <v>18</v>
      </c>
      <c r="C10" s="71">
        <f>'September 2021'!H10</f>
        <v>183.93</v>
      </c>
      <c r="D10" s="71">
        <v>0</v>
      </c>
      <c r="E10" s="71">
        <f>'September 2021'!E10+'october 2021'!D10</f>
        <v>0</v>
      </c>
      <c r="F10" s="71">
        <v>0</v>
      </c>
      <c r="G10" s="71">
        <f>'September 2021'!G10+'october 2021'!F10</f>
        <v>0</v>
      </c>
      <c r="H10" s="71">
        <f t="shared" si="0"/>
        <v>183.93</v>
      </c>
      <c r="I10" s="71">
        <f>'September 2021'!N10</f>
        <v>164.41900000000007</v>
      </c>
      <c r="J10" s="71">
        <v>0.08</v>
      </c>
      <c r="K10" s="71">
        <f>'September 2021'!K10+'october 2021'!J10</f>
        <v>2.7240000000000006</v>
      </c>
      <c r="L10" s="71">
        <v>0</v>
      </c>
      <c r="M10" s="71">
        <f>'September 2021'!M10+'october 2021'!L10</f>
        <v>0</v>
      </c>
      <c r="N10" s="71">
        <f t="shared" si="1"/>
        <v>164.49900000000008</v>
      </c>
      <c r="O10" s="72">
        <f>'September 2021'!T10</f>
        <v>409.47999999999996</v>
      </c>
      <c r="P10" s="71">
        <v>0</v>
      </c>
      <c r="Q10" s="71">
        <f>'September 2021'!Q10+'october 2021'!P10</f>
        <v>0</v>
      </c>
      <c r="R10" s="71">
        <v>0</v>
      </c>
      <c r="S10" s="71">
        <f>'September 2021'!S10+'october 2021'!R10</f>
        <v>0</v>
      </c>
      <c r="T10" s="72">
        <f t="shared" si="2"/>
        <v>409.47999999999996</v>
      </c>
      <c r="U10" s="72">
        <f t="shared" si="3"/>
        <v>757.90900000000011</v>
      </c>
      <c r="V10" s="73"/>
      <c r="W10" s="73"/>
      <c r="X10" s="73"/>
    </row>
    <row r="11" spans="1:184" s="78" customFormat="1" ht="42.75" customHeight="1">
      <c r="A11" s="75"/>
      <c r="B11" s="76" t="s">
        <v>19</v>
      </c>
      <c r="C11" s="77">
        <f>SUM(C7:C10)</f>
        <v>3582.9050000000002</v>
      </c>
      <c r="D11" s="77">
        <f t="shared" ref="D11:U11" si="4">SUM(D7:D10)</f>
        <v>0.36</v>
      </c>
      <c r="E11" s="77">
        <f t="shared" si="4"/>
        <v>0.36</v>
      </c>
      <c r="F11" s="77">
        <f t="shared" si="4"/>
        <v>0</v>
      </c>
      <c r="G11" s="77">
        <f t="shared" si="4"/>
        <v>38.299999999999997</v>
      </c>
      <c r="H11" s="77">
        <f t="shared" si="4"/>
        <v>3583.2649999999999</v>
      </c>
      <c r="I11" s="77">
        <f t="shared" si="4"/>
        <v>656.69400000000007</v>
      </c>
      <c r="J11" s="77">
        <f t="shared" si="4"/>
        <v>0.95599999999999996</v>
      </c>
      <c r="K11" s="77">
        <f t="shared" si="4"/>
        <v>18.211000000000002</v>
      </c>
      <c r="L11" s="77">
        <f t="shared" si="4"/>
        <v>0</v>
      </c>
      <c r="M11" s="77">
        <f t="shared" si="4"/>
        <v>0</v>
      </c>
      <c r="N11" s="77">
        <f t="shared" si="4"/>
        <v>657.65000000000009</v>
      </c>
      <c r="O11" s="77">
        <f t="shared" si="4"/>
        <v>877.55000000000007</v>
      </c>
      <c r="P11" s="77">
        <f t="shared" si="4"/>
        <v>0</v>
      </c>
      <c r="Q11" s="77">
        <f t="shared" si="4"/>
        <v>0.16</v>
      </c>
      <c r="R11" s="77">
        <f t="shared" si="4"/>
        <v>0</v>
      </c>
      <c r="S11" s="77">
        <f t="shared" si="4"/>
        <v>46</v>
      </c>
      <c r="T11" s="77">
        <f t="shared" si="4"/>
        <v>877.55000000000007</v>
      </c>
      <c r="U11" s="77">
        <f t="shared" si="4"/>
        <v>5118.4650000000001</v>
      </c>
      <c r="V11" s="127"/>
      <c r="W11" s="127"/>
      <c r="X11" s="127"/>
    </row>
    <row r="12" spans="1:184" ht="42.75" customHeight="1">
      <c r="A12" s="69">
        <v>5</v>
      </c>
      <c r="B12" s="70" t="s">
        <v>20</v>
      </c>
      <c r="C12" s="71">
        <f>'September 2021'!H12</f>
        <v>1909.589999999999</v>
      </c>
      <c r="D12" s="71">
        <v>0</v>
      </c>
      <c r="E12" s="71">
        <f>'September 2021'!E12+'october 2021'!D12</f>
        <v>0</v>
      </c>
      <c r="F12" s="71">
        <v>0</v>
      </c>
      <c r="G12" s="71">
        <f>'September 2021'!G12+'october 2021'!F12</f>
        <v>64.61</v>
      </c>
      <c r="H12" s="71">
        <f t="shared" si="0"/>
        <v>1909.589999999999</v>
      </c>
      <c r="I12" s="71">
        <f>'September 2021'!N12</f>
        <v>123.20299999999999</v>
      </c>
      <c r="J12" s="101">
        <v>0.06</v>
      </c>
      <c r="K12" s="71">
        <f>'September 2021'!K12+'october 2021'!J12</f>
        <v>0.9700000000000002</v>
      </c>
      <c r="L12" s="71">
        <v>0</v>
      </c>
      <c r="M12" s="71">
        <f>'September 2021'!M12+'october 2021'!L12</f>
        <v>0</v>
      </c>
      <c r="N12" s="71">
        <f t="shared" si="1"/>
        <v>123.26299999999999</v>
      </c>
      <c r="O12" s="72">
        <f>'September 2021'!T12</f>
        <v>326.5</v>
      </c>
      <c r="P12" s="71">
        <v>0.25</v>
      </c>
      <c r="Q12" s="71">
        <f>'September 2021'!Q12+'october 2021'!P12</f>
        <v>78.61</v>
      </c>
      <c r="R12" s="71">
        <v>0</v>
      </c>
      <c r="S12" s="71">
        <f>'September 2021'!S12+'october 2021'!R12</f>
        <v>0.5</v>
      </c>
      <c r="T12" s="72">
        <f t="shared" si="2"/>
        <v>326.75</v>
      </c>
      <c r="U12" s="72">
        <f t="shared" si="3"/>
        <v>2359.6029999999992</v>
      </c>
      <c r="V12" s="73"/>
      <c r="W12" s="73"/>
      <c r="X12" s="73"/>
    </row>
    <row r="13" spans="1:184" ht="42.75" customHeight="1">
      <c r="A13" s="69">
        <v>6</v>
      </c>
      <c r="B13" s="70" t="s">
        <v>21</v>
      </c>
      <c r="C13" s="71">
        <f>'September 2021'!H13</f>
        <v>1014.7699999999998</v>
      </c>
      <c r="D13" s="71">
        <v>0</v>
      </c>
      <c r="E13" s="71">
        <f>'September 2021'!E13+'october 2021'!D13</f>
        <v>0</v>
      </c>
      <c r="F13" s="71">
        <v>0</v>
      </c>
      <c r="G13" s="71">
        <f>'September 2021'!G13+'october 2021'!F13</f>
        <v>0</v>
      </c>
      <c r="H13" s="71">
        <f t="shared" si="0"/>
        <v>1014.7699999999998</v>
      </c>
      <c r="I13" s="71">
        <f>'September 2021'!N13</f>
        <v>144.02400000000003</v>
      </c>
      <c r="J13" s="101">
        <v>0.19</v>
      </c>
      <c r="K13" s="71">
        <f>'September 2021'!K13+'october 2021'!J13</f>
        <v>3.28</v>
      </c>
      <c r="L13" s="71">
        <v>0</v>
      </c>
      <c r="M13" s="71">
        <f>'September 2021'!M13+'october 2021'!L13</f>
        <v>0</v>
      </c>
      <c r="N13" s="71">
        <f t="shared" si="1"/>
        <v>144.21400000000003</v>
      </c>
      <c r="O13" s="72">
        <f>'September 2021'!T13</f>
        <v>85.32</v>
      </c>
      <c r="P13" s="71">
        <v>0</v>
      </c>
      <c r="Q13" s="71">
        <f>'September 2021'!Q13+'october 2021'!P13</f>
        <v>0</v>
      </c>
      <c r="R13" s="71">
        <v>0</v>
      </c>
      <c r="S13" s="71">
        <f>'September 2021'!S13+'october 2021'!R13</f>
        <v>0</v>
      </c>
      <c r="T13" s="72">
        <f t="shared" si="2"/>
        <v>85.32</v>
      </c>
      <c r="U13" s="72">
        <f t="shared" si="3"/>
        <v>1244.3039999999996</v>
      </c>
      <c r="V13" s="73"/>
      <c r="W13" s="73"/>
      <c r="X13" s="73"/>
    </row>
    <row r="14" spans="1:184" ht="42.75" customHeight="1">
      <c r="A14" s="69">
        <v>7</v>
      </c>
      <c r="B14" s="70" t="s">
        <v>22</v>
      </c>
      <c r="C14" s="71">
        <f>'September 2021'!H14</f>
        <v>2182.3299999999995</v>
      </c>
      <c r="D14" s="71">
        <v>0</v>
      </c>
      <c r="E14" s="71">
        <f>'September 2021'!E14+'october 2021'!D14</f>
        <v>0.15</v>
      </c>
      <c r="F14" s="71">
        <v>0</v>
      </c>
      <c r="G14" s="71">
        <f>'September 2021'!G14+'october 2021'!F14</f>
        <v>0</v>
      </c>
      <c r="H14" s="71">
        <f t="shared" si="0"/>
        <v>2182.3299999999995</v>
      </c>
      <c r="I14" s="71">
        <f>'September 2021'!N14</f>
        <v>200.57399999999996</v>
      </c>
      <c r="J14" s="102">
        <v>0.36</v>
      </c>
      <c r="K14" s="71">
        <f>'September 2021'!K14+'october 2021'!J14</f>
        <v>8.956999999999999</v>
      </c>
      <c r="L14" s="71">
        <v>0</v>
      </c>
      <c r="M14" s="71">
        <f>'September 2021'!M14+'october 2021'!L14</f>
        <v>0</v>
      </c>
      <c r="N14" s="71">
        <f t="shared" si="1"/>
        <v>200.93399999999997</v>
      </c>
      <c r="O14" s="72">
        <f>'September 2021'!T14</f>
        <v>318.15999999999997</v>
      </c>
      <c r="P14" s="71">
        <v>0</v>
      </c>
      <c r="Q14" s="71">
        <f>'September 2021'!Q14+'october 2021'!P14</f>
        <v>0</v>
      </c>
      <c r="R14" s="71">
        <v>0</v>
      </c>
      <c r="S14" s="71">
        <f>'September 2021'!S14+'october 2021'!R14</f>
        <v>0</v>
      </c>
      <c r="T14" s="72">
        <f t="shared" si="2"/>
        <v>318.15999999999997</v>
      </c>
      <c r="U14" s="72">
        <f t="shared" si="3"/>
        <v>2701.4239999999991</v>
      </c>
      <c r="V14" s="73"/>
      <c r="W14" s="73"/>
      <c r="X14" s="73"/>
    </row>
    <row r="15" spans="1:184" s="78" customFormat="1" ht="42.75" customHeight="1">
      <c r="A15" s="75" t="s">
        <v>23</v>
      </c>
      <c r="B15" s="76" t="s">
        <v>24</v>
      </c>
      <c r="C15" s="77">
        <f>SUM(C12:C14)</f>
        <v>5106.6899999999987</v>
      </c>
      <c r="D15" s="77">
        <f t="shared" ref="D15:U15" si="5">SUM(D12:D14)</f>
        <v>0</v>
      </c>
      <c r="E15" s="77">
        <f t="shared" si="5"/>
        <v>0.15</v>
      </c>
      <c r="F15" s="77">
        <f t="shared" si="5"/>
        <v>0</v>
      </c>
      <c r="G15" s="77">
        <f t="shared" si="5"/>
        <v>64.61</v>
      </c>
      <c r="H15" s="77">
        <f t="shared" si="5"/>
        <v>5106.6899999999987</v>
      </c>
      <c r="I15" s="77">
        <f t="shared" si="5"/>
        <v>467.80099999999999</v>
      </c>
      <c r="J15" s="77">
        <f t="shared" si="5"/>
        <v>0.61</v>
      </c>
      <c r="K15" s="77">
        <f t="shared" si="5"/>
        <v>13.206999999999999</v>
      </c>
      <c r="L15" s="77">
        <f t="shared" si="5"/>
        <v>0</v>
      </c>
      <c r="M15" s="77">
        <f t="shared" si="5"/>
        <v>0</v>
      </c>
      <c r="N15" s="77">
        <f t="shared" si="5"/>
        <v>468.411</v>
      </c>
      <c r="O15" s="77">
        <f t="shared" si="5"/>
        <v>729.98</v>
      </c>
      <c r="P15" s="77">
        <f t="shared" si="5"/>
        <v>0.25</v>
      </c>
      <c r="Q15" s="77">
        <f t="shared" si="5"/>
        <v>78.61</v>
      </c>
      <c r="R15" s="77">
        <f t="shared" si="5"/>
        <v>0</v>
      </c>
      <c r="S15" s="77">
        <f t="shared" si="5"/>
        <v>0.5</v>
      </c>
      <c r="T15" s="77">
        <f t="shared" si="5"/>
        <v>730.23</v>
      </c>
      <c r="U15" s="77">
        <f t="shared" si="5"/>
        <v>6305.3309999999983</v>
      </c>
      <c r="V15" s="127"/>
      <c r="W15" s="127"/>
      <c r="X15" s="127"/>
    </row>
    <row r="16" spans="1:184" ht="42.75" customHeight="1">
      <c r="A16" s="69">
        <v>8</v>
      </c>
      <c r="B16" s="70" t="s">
        <v>25</v>
      </c>
      <c r="C16" s="71">
        <f>'September 2021'!H16</f>
        <v>1893.2719999999993</v>
      </c>
      <c r="D16" s="71">
        <v>2.8</v>
      </c>
      <c r="E16" s="71">
        <f>'September 2021'!E16+'october 2021'!D16</f>
        <v>9.6359999999999992</v>
      </c>
      <c r="F16" s="71">
        <v>2.02</v>
      </c>
      <c r="G16" s="71">
        <f>'September 2021'!G16+'october 2021'!F16</f>
        <v>33.580000000000005</v>
      </c>
      <c r="H16" s="71">
        <f t="shared" si="0"/>
        <v>1894.0519999999992</v>
      </c>
      <c r="I16" s="71">
        <f>'September 2021'!N16</f>
        <v>66.385000000000034</v>
      </c>
      <c r="J16" s="71">
        <v>0.13</v>
      </c>
      <c r="K16" s="71">
        <f>'September 2021'!K16+'october 2021'!J16</f>
        <v>1.036</v>
      </c>
      <c r="L16" s="71">
        <v>0</v>
      </c>
      <c r="M16" s="71">
        <f>'September 2021'!M16+'october 2021'!L16</f>
        <v>0</v>
      </c>
      <c r="N16" s="71">
        <f t="shared" si="1"/>
        <v>66.515000000000029</v>
      </c>
      <c r="O16" s="72">
        <f>'September 2021'!T16</f>
        <v>90.008999999999986</v>
      </c>
      <c r="P16" s="71">
        <v>0.66</v>
      </c>
      <c r="Q16" s="71">
        <f>'September 2021'!Q16+'october 2021'!P16</f>
        <v>13.96</v>
      </c>
      <c r="R16" s="71">
        <v>0</v>
      </c>
      <c r="S16" s="71">
        <f>'September 2021'!S16+'october 2021'!R16</f>
        <v>0</v>
      </c>
      <c r="T16" s="72">
        <f t="shared" si="2"/>
        <v>90.668999999999983</v>
      </c>
      <c r="U16" s="72">
        <f t="shared" si="3"/>
        <v>2051.2359999999994</v>
      </c>
      <c r="V16" s="73"/>
      <c r="W16" s="73"/>
      <c r="X16" s="73"/>
    </row>
    <row r="17" spans="1:24" ht="57.75" customHeight="1">
      <c r="A17" s="69">
        <v>9</v>
      </c>
      <c r="B17" s="70" t="s">
        <v>26</v>
      </c>
      <c r="C17" s="71">
        <f>'September 2021'!H17</f>
        <v>657.05399999999986</v>
      </c>
      <c r="D17" s="71">
        <v>0</v>
      </c>
      <c r="E17" s="71">
        <f>'September 2021'!E17+'october 2021'!D17</f>
        <v>0</v>
      </c>
      <c r="F17" s="71">
        <v>0</v>
      </c>
      <c r="G17" s="71">
        <f>'September 2021'!G17+'october 2021'!F17</f>
        <v>77.06</v>
      </c>
      <c r="H17" s="71">
        <f t="shared" si="0"/>
        <v>657.05399999999986</v>
      </c>
      <c r="I17" s="71">
        <f>'September 2021'!N17</f>
        <v>19.446999999999996</v>
      </c>
      <c r="J17" s="71">
        <v>0.06</v>
      </c>
      <c r="K17" s="71">
        <f>'September 2021'!K17+'october 2021'!J17</f>
        <v>1.2500000000000002</v>
      </c>
      <c r="L17" s="71">
        <v>0</v>
      </c>
      <c r="M17" s="71">
        <f>'September 2021'!M17+'october 2021'!L17</f>
        <v>4.09</v>
      </c>
      <c r="N17" s="71">
        <f t="shared" si="1"/>
        <v>19.506999999999994</v>
      </c>
      <c r="O17" s="72">
        <f>'September 2021'!T17</f>
        <v>407.971</v>
      </c>
      <c r="P17" s="71">
        <v>0</v>
      </c>
      <c r="Q17" s="71">
        <f>'September 2021'!Q17+'october 2021'!P17</f>
        <v>49.940000000000005</v>
      </c>
      <c r="R17" s="71">
        <v>0</v>
      </c>
      <c r="S17" s="71">
        <f>'September 2021'!S17+'october 2021'!R17</f>
        <v>0</v>
      </c>
      <c r="T17" s="72">
        <f t="shared" si="2"/>
        <v>407.971</v>
      </c>
      <c r="U17" s="72">
        <f t="shared" si="3"/>
        <v>1084.5319999999997</v>
      </c>
      <c r="V17" s="73"/>
      <c r="W17" s="73"/>
      <c r="X17" s="73"/>
    </row>
    <row r="18" spans="1:24" ht="42.75" customHeight="1">
      <c r="A18" s="69">
        <v>10</v>
      </c>
      <c r="B18" s="70" t="s">
        <v>27</v>
      </c>
      <c r="C18" s="71">
        <f>'September 2021'!H18</f>
        <v>828.61499999999933</v>
      </c>
      <c r="D18" s="71">
        <v>0.3</v>
      </c>
      <c r="E18" s="71">
        <f>'September 2021'!E18+'october 2021'!D18</f>
        <v>1.7100000000000002</v>
      </c>
      <c r="F18" s="71">
        <v>0</v>
      </c>
      <c r="G18" s="71">
        <f>'September 2021'!G18+'october 2021'!F18</f>
        <v>0</v>
      </c>
      <c r="H18" s="71">
        <f t="shared" si="0"/>
        <v>828.91499999999928</v>
      </c>
      <c r="I18" s="71">
        <f>'September 2021'!N18</f>
        <v>36.144999999999989</v>
      </c>
      <c r="J18" s="71">
        <v>0.04</v>
      </c>
      <c r="K18" s="71">
        <f>'September 2021'!K18+'october 2021'!J18</f>
        <v>0.15</v>
      </c>
      <c r="L18" s="71">
        <v>0</v>
      </c>
      <c r="M18" s="71">
        <f>'September 2021'!M18+'october 2021'!L18</f>
        <v>0</v>
      </c>
      <c r="N18" s="71">
        <f t="shared" si="1"/>
        <v>36.184999999999988</v>
      </c>
      <c r="O18" s="72">
        <f>'September 2021'!T18</f>
        <v>62.798000000000009</v>
      </c>
      <c r="P18" s="71">
        <v>0</v>
      </c>
      <c r="Q18" s="71">
        <f>'September 2021'!Q18+'october 2021'!P18</f>
        <v>2.3400000000000003</v>
      </c>
      <c r="R18" s="71">
        <v>0</v>
      </c>
      <c r="S18" s="71">
        <f>'September 2021'!S18+'october 2021'!R18</f>
        <v>0</v>
      </c>
      <c r="T18" s="72">
        <f t="shared" si="2"/>
        <v>62.798000000000009</v>
      </c>
      <c r="U18" s="72">
        <f t="shared" si="3"/>
        <v>927.89799999999923</v>
      </c>
      <c r="V18" s="73"/>
      <c r="W18" s="73"/>
      <c r="X18" s="73"/>
    </row>
    <row r="19" spans="1:24" s="78" customFormat="1" ht="42.75" customHeight="1">
      <c r="A19" s="75"/>
      <c r="B19" s="76" t="s">
        <v>28</v>
      </c>
      <c r="C19" s="77">
        <f>SUM(C16:C18)</f>
        <v>3378.9409999999984</v>
      </c>
      <c r="D19" s="77">
        <f t="shared" ref="D19:U19" si="6">SUM(D16:D18)</f>
        <v>3.0999999999999996</v>
      </c>
      <c r="E19" s="77">
        <f t="shared" si="6"/>
        <v>11.346</v>
      </c>
      <c r="F19" s="77">
        <f t="shared" si="6"/>
        <v>2.02</v>
      </c>
      <c r="G19" s="77">
        <f t="shared" si="6"/>
        <v>110.64000000000001</v>
      </c>
      <c r="H19" s="77">
        <f t="shared" si="6"/>
        <v>3380.0209999999979</v>
      </c>
      <c r="I19" s="77">
        <f t="shared" si="6"/>
        <v>121.977</v>
      </c>
      <c r="J19" s="77">
        <f t="shared" si="6"/>
        <v>0.23</v>
      </c>
      <c r="K19" s="77">
        <f t="shared" si="6"/>
        <v>2.4360000000000004</v>
      </c>
      <c r="L19" s="77">
        <f t="shared" si="6"/>
        <v>0</v>
      </c>
      <c r="M19" s="77">
        <f t="shared" si="6"/>
        <v>4.09</v>
      </c>
      <c r="N19" s="77">
        <f t="shared" si="6"/>
        <v>122.20700000000001</v>
      </c>
      <c r="O19" s="77">
        <f t="shared" si="6"/>
        <v>560.77800000000002</v>
      </c>
      <c r="P19" s="77">
        <f t="shared" si="6"/>
        <v>0.66</v>
      </c>
      <c r="Q19" s="77">
        <f t="shared" si="6"/>
        <v>66.240000000000009</v>
      </c>
      <c r="R19" s="77">
        <f t="shared" si="6"/>
        <v>0</v>
      </c>
      <c r="S19" s="77">
        <f t="shared" si="6"/>
        <v>0</v>
      </c>
      <c r="T19" s="77">
        <f t="shared" si="6"/>
        <v>561.43799999999999</v>
      </c>
      <c r="U19" s="77">
        <f t="shared" si="6"/>
        <v>4063.6659999999983</v>
      </c>
      <c r="V19" s="127"/>
      <c r="W19" s="127"/>
      <c r="X19" s="127"/>
    </row>
    <row r="20" spans="1:24" ht="42.75" customHeight="1">
      <c r="A20" s="69">
        <v>11</v>
      </c>
      <c r="B20" s="70" t="s">
        <v>29</v>
      </c>
      <c r="C20" s="71">
        <f>'September 2021'!H20</f>
        <v>1356.0049999999994</v>
      </c>
      <c r="D20" s="71">
        <v>0</v>
      </c>
      <c r="E20" s="71">
        <f>'September 2021'!E20+'october 2021'!D20</f>
        <v>3.3650000000000002</v>
      </c>
      <c r="F20" s="71">
        <v>0</v>
      </c>
      <c r="G20" s="71">
        <f>'September 2021'!G20+'october 2021'!F20</f>
        <v>56</v>
      </c>
      <c r="H20" s="71">
        <f t="shared" si="0"/>
        <v>1356.0049999999994</v>
      </c>
      <c r="I20" s="71">
        <f>'September 2021'!N20</f>
        <v>145.48599999999999</v>
      </c>
      <c r="J20" s="71">
        <v>0.21</v>
      </c>
      <c r="K20" s="71">
        <f>'September 2021'!K20+'october 2021'!J20</f>
        <v>1.0010000000000001</v>
      </c>
      <c r="L20" s="71">
        <v>0</v>
      </c>
      <c r="M20" s="71">
        <f>'September 2021'!M20+'october 2021'!L20</f>
        <v>0</v>
      </c>
      <c r="N20" s="71">
        <f t="shared" si="1"/>
        <v>145.696</v>
      </c>
      <c r="O20" s="72">
        <f>'September 2021'!T20</f>
        <v>341.17099999999994</v>
      </c>
      <c r="P20" s="71">
        <v>0.24</v>
      </c>
      <c r="Q20" s="71">
        <f>'September 2021'!Q20+'october 2021'!P20</f>
        <v>56.686999999999998</v>
      </c>
      <c r="R20" s="71">
        <v>0</v>
      </c>
      <c r="S20" s="71">
        <f>'September 2021'!S20+'october 2021'!R20</f>
        <v>0</v>
      </c>
      <c r="T20" s="72">
        <f t="shared" si="2"/>
        <v>341.41099999999994</v>
      </c>
      <c r="U20" s="72">
        <f t="shared" si="3"/>
        <v>1843.1119999999992</v>
      </c>
      <c r="V20" s="73"/>
      <c r="W20" s="73"/>
      <c r="X20" s="73"/>
    </row>
    <row r="21" spans="1:24" ht="42.75" customHeight="1">
      <c r="A21" s="69">
        <v>12</v>
      </c>
      <c r="B21" s="70" t="s">
        <v>30</v>
      </c>
      <c r="C21" s="71">
        <f>'September 2021'!H21</f>
        <v>859.36999999999989</v>
      </c>
      <c r="D21" s="71">
        <v>0</v>
      </c>
      <c r="E21" s="71">
        <f>'September 2021'!E21+'october 2021'!D21</f>
        <v>0.05</v>
      </c>
      <c r="F21" s="71">
        <v>2.44</v>
      </c>
      <c r="G21" s="71">
        <f>'September 2021'!G21+'october 2021'!F21</f>
        <v>41.739999999999995</v>
      </c>
      <c r="H21" s="71">
        <f t="shared" si="0"/>
        <v>856.92999999999984</v>
      </c>
      <c r="I21" s="71">
        <f>'September 2021'!N21</f>
        <v>66.103000000000009</v>
      </c>
      <c r="J21" s="71">
        <v>1.5</v>
      </c>
      <c r="K21" s="71">
        <f>'September 2021'!K21+'october 2021'!J21</f>
        <v>21.24</v>
      </c>
      <c r="L21" s="71">
        <v>0</v>
      </c>
      <c r="M21" s="71">
        <f>'September 2021'!M21+'october 2021'!L21</f>
        <v>0</v>
      </c>
      <c r="N21" s="71">
        <f t="shared" si="1"/>
        <v>67.603000000000009</v>
      </c>
      <c r="O21" s="72">
        <f>'September 2021'!T21</f>
        <v>223.97000000000003</v>
      </c>
      <c r="P21" s="71">
        <v>0.94</v>
      </c>
      <c r="Q21" s="71">
        <f>'September 2021'!Q21+'october 2021'!P21</f>
        <v>72.97999999999999</v>
      </c>
      <c r="R21" s="71">
        <v>0</v>
      </c>
      <c r="S21" s="71">
        <f>'September 2021'!S21+'october 2021'!R21</f>
        <v>0</v>
      </c>
      <c r="T21" s="72">
        <f t="shared" si="2"/>
        <v>224.91000000000003</v>
      </c>
      <c r="U21" s="72">
        <f t="shared" si="3"/>
        <v>1149.443</v>
      </c>
      <c r="V21" s="73"/>
      <c r="W21" s="73"/>
      <c r="X21" s="73"/>
    </row>
    <row r="22" spans="1:24" ht="42.75" customHeight="1">
      <c r="A22" s="69">
        <v>13</v>
      </c>
      <c r="B22" s="70" t="s">
        <v>31</v>
      </c>
      <c r="C22" s="71">
        <f>'September 2021'!H22</f>
        <v>329.84999999999985</v>
      </c>
      <c r="D22" s="71">
        <v>0</v>
      </c>
      <c r="E22" s="71">
        <f>'September 2021'!E22+'october 2021'!D22</f>
        <v>0</v>
      </c>
      <c r="F22" s="71">
        <v>0</v>
      </c>
      <c r="G22" s="71">
        <f>'September 2021'!G22+'october 2021'!F22</f>
        <v>269.70999999999998</v>
      </c>
      <c r="H22" s="71">
        <f t="shared" si="0"/>
        <v>329.84999999999985</v>
      </c>
      <c r="I22" s="71">
        <f>'September 2021'!N22</f>
        <v>16.070000000000007</v>
      </c>
      <c r="J22" s="71">
        <v>0</v>
      </c>
      <c r="K22" s="71">
        <f>'September 2021'!K22+'october 2021'!J22</f>
        <v>1.6900000000000002</v>
      </c>
      <c r="L22" s="71">
        <v>0</v>
      </c>
      <c r="M22" s="71">
        <f>'September 2021'!M22+'october 2021'!L22</f>
        <v>12.74</v>
      </c>
      <c r="N22" s="71">
        <f t="shared" si="1"/>
        <v>16.070000000000007</v>
      </c>
      <c r="O22" s="72">
        <f>'September 2021'!T22</f>
        <v>585.8599999999999</v>
      </c>
      <c r="P22" s="71">
        <v>0</v>
      </c>
      <c r="Q22" s="71">
        <f>'September 2021'!Q22+'october 2021'!P22</f>
        <v>300.57</v>
      </c>
      <c r="R22" s="71">
        <v>0</v>
      </c>
      <c r="S22" s="71">
        <f>'September 2021'!S22+'october 2021'!R22</f>
        <v>5.72</v>
      </c>
      <c r="T22" s="72">
        <f t="shared" si="2"/>
        <v>585.8599999999999</v>
      </c>
      <c r="U22" s="72">
        <f t="shared" si="3"/>
        <v>931.77999999999975</v>
      </c>
      <c r="V22" s="73"/>
      <c r="W22" s="73"/>
      <c r="X22" s="73"/>
    </row>
    <row r="23" spans="1:24" ht="42.75" customHeight="1">
      <c r="A23" s="69">
        <v>14</v>
      </c>
      <c r="B23" s="70" t="s">
        <v>32</v>
      </c>
      <c r="C23" s="71">
        <f>'September 2021'!H23</f>
        <v>1172.712</v>
      </c>
      <c r="D23" s="71">
        <v>1.5</v>
      </c>
      <c r="E23" s="71">
        <f>'September 2021'!E23+'october 2021'!D23</f>
        <v>17.125999999999998</v>
      </c>
      <c r="F23" s="71">
        <v>0</v>
      </c>
      <c r="G23" s="71">
        <f>'September 2021'!G23+'october 2021'!F23</f>
        <v>0</v>
      </c>
      <c r="H23" s="71">
        <f t="shared" si="0"/>
        <v>1174.212</v>
      </c>
      <c r="I23" s="71">
        <f>'September 2021'!N23</f>
        <v>10.963999999999997</v>
      </c>
      <c r="J23" s="71">
        <v>0.18</v>
      </c>
      <c r="K23" s="71">
        <f>'September 2021'!K23+'october 2021'!J23</f>
        <v>0.97399999999999998</v>
      </c>
      <c r="L23" s="71">
        <v>0</v>
      </c>
      <c r="M23" s="71">
        <f>'September 2021'!M23+'october 2021'!L23</f>
        <v>0</v>
      </c>
      <c r="N23" s="71">
        <f t="shared" si="1"/>
        <v>11.143999999999997</v>
      </c>
      <c r="O23" s="72">
        <f>'September 2021'!T23</f>
        <v>155.30500000000001</v>
      </c>
      <c r="P23" s="71">
        <v>0.03</v>
      </c>
      <c r="Q23" s="71">
        <f>'September 2021'!Q23+'october 2021'!P23</f>
        <v>99.75500000000001</v>
      </c>
      <c r="R23" s="71">
        <v>0</v>
      </c>
      <c r="S23" s="71">
        <f>'September 2021'!S23+'october 2021'!R23</f>
        <v>89.99</v>
      </c>
      <c r="T23" s="72">
        <f t="shared" si="2"/>
        <v>155.33500000000001</v>
      </c>
      <c r="U23" s="72">
        <f t="shared" si="3"/>
        <v>1340.691</v>
      </c>
      <c r="V23" s="73"/>
      <c r="W23" s="73"/>
      <c r="X23" s="73"/>
    </row>
    <row r="24" spans="1:24" s="78" customFormat="1" ht="42.75" customHeight="1">
      <c r="A24" s="75"/>
      <c r="B24" s="76" t="s">
        <v>33</v>
      </c>
      <c r="C24" s="77">
        <f>SUM(C20:C23)</f>
        <v>3717.936999999999</v>
      </c>
      <c r="D24" s="77">
        <f t="shared" ref="D24:U24" si="7">SUM(D20:D23)</f>
        <v>1.5</v>
      </c>
      <c r="E24" s="77">
        <f t="shared" si="7"/>
        <v>20.540999999999997</v>
      </c>
      <c r="F24" s="77">
        <f t="shared" si="7"/>
        <v>2.44</v>
      </c>
      <c r="G24" s="77">
        <f t="shared" si="7"/>
        <v>367.45</v>
      </c>
      <c r="H24" s="77">
        <f t="shared" si="7"/>
        <v>3716.9969999999994</v>
      </c>
      <c r="I24" s="77">
        <f t="shared" si="7"/>
        <v>238.62299999999999</v>
      </c>
      <c r="J24" s="77">
        <f t="shared" si="7"/>
        <v>1.89</v>
      </c>
      <c r="K24" s="77">
        <f t="shared" si="7"/>
        <v>24.905000000000001</v>
      </c>
      <c r="L24" s="77">
        <f t="shared" si="7"/>
        <v>0</v>
      </c>
      <c r="M24" s="77">
        <f t="shared" si="7"/>
        <v>12.74</v>
      </c>
      <c r="N24" s="77">
        <f t="shared" si="7"/>
        <v>240.51300000000003</v>
      </c>
      <c r="O24" s="77">
        <f t="shared" si="7"/>
        <v>1306.3059999999998</v>
      </c>
      <c r="P24" s="77">
        <f t="shared" si="7"/>
        <v>1.21</v>
      </c>
      <c r="Q24" s="77">
        <f t="shared" si="7"/>
        <v>529.99199999999996</v>
      </c>
      <c r="R24" s="77">
        <f t="shared" si="7"/>
        <v>0</v>
      </c>
      <c r="S24" s="77">
        <f t="shared" si="7"/>
        <v>95.71</v>
      </c>
      <c r="T24" s="77">
        <f t="shared" si="7"/>
        <v>1307.5159999999998</v>
      </c>
      <c r="U24" s="77">
        <f t="shared" si="7"/>
        <v>5265.0259999999989</v>
      </c>
      <c r="V24" s="127"/>
      <c r="W24" s="127"/>
      <c r="X24" s="127"/>
    </row>
    <row r="25" spans="1:24" s="78" customFormat="1" ht="42.75" customHeight="1">
      <c r="A25" s="75"/>
      <c r="B25" s="76" t="s">
        <v>34</v>
      </c>
      <c r="C25" s="77">
        <f>C24+C19+C15+C11</f>
        <v>15786.472999999996</v>
      </c>
      <c r="D25" s="77">
        <f t="shared" ref="D25:U25" si="8">D24+D19+D15+D11</f>
        <v>4.96</v>
      </c>
      <c r="E25" s="77">
        <f t="shared" si="8"/>
        <v>32.396999999999998</v>
      </c>
      <c r="F25" s="77">
        <f t="shared" si="8"/>
        <v>4.46</v>
      </c>
      <c r="G25" s="77">
        <f t="shared" si="8"/>
        <v>581</v>
      </c>
      <c r="H25" s="77">
        <f t="shared" si="8"/>
        <v>15786.972999999994</v>
      </c>
      <c r="I25" s="77">
        <f t="shared" si="8"/>
        <v>1485.0950000000003</v>
      </c>
      <c r="J25" s="77">
        <f t="shared" si="8"/>
        <v>3.6859999999999999</v>
      </c>
      <c r="K25" s="77">
        <f t="shared" si="8"/>
        <v>58.759</v>
      </c>
      <c r="L25" s="77">
        <f t="shared" si="8"/>
        <v>0</v>
      </c>
      <c r="M25" s="77">
        <f t="shared" si="8"/>
        <v>16.829999999999998</v>
      </c>
      <c r="N25" s="77">
        <f t="shared" si="8"/>
        <v>1488.7810000000002</v>
      </c>
      <c r="O25" s="77">
        <f t="shared" si="8"/>
        <v>3474.614</v>
      </c>
      <c r="P25" s="77">
        <f t="shared" si="8"/>
        <v>2.12</v>
      </c>
      <c r="Q25" s="77">
        <f t="shared" si="8"/>
        <v>675.00199999999995</v>
      </c>
      <c r="R25" s="77">
        <f t="shared" si="8"/>
        <v>0</v>
      </c>
      <c r="S25" s="77">
        <f t="shared" si="8"/>
        <v>142.20999999999998</v>
      </c>
      <c r="T25" s="77">
        <f t="shared" si="8"/>
        <v>3476.7339999999999</v>
      </c>
      <c r="U25" s="77">
        <f t="shared" si="8"/>
        <v>20752.487999999998</v>
      </c>
      <c r="V25" s="127"/>
      <c r="W25" s="127"/>
      <c r="X25" s="127"/>
    </row>
    <row r="26" spans="1:24" ht="42.75" customHeight="1">
      <c r="A26" s="69">
        <v>15</v>
      </c>
      <c r="B26" s="70" t="s">
        <v>35</v>
      </c>
      <c r="C26" s="71">
        <f>'September 2021'!H26</f>
        <v>11626.932000000001</v>
      </c>
      <c r="D26" s="71">
        <v>13.81</v>
      </c>
      <c r="E26" s="71">
        <f>'September 2021'!E26+'october 2021'!D26</f>
        <v>68.155000000000001</v>
      </c>
      <c r="F26" s="71">
        <v>0</v>
      </c>
      <c r="G26" s="71">
        <f>'September 2021'!G26+'october 2021'!F26</f>
        <v>0</v>
      </c>
      <c r="H26" s="71">
        <f t="shared" si="0"/>
        <v>11640.742</v>
      </c>
      <c r="I26" s="71">
        <f>'September 2021'!N26</f>
        <v>0</v>
      </c>
      <c r="J26" s="71">
        <v>0</v>
      </c>
      <c r="K26" s="71">
        <f>'September 2021'!K26+'october 2021'!J26</f>
        <v>0</v>
      </c>
      <c r="L26" s="71">
        <v>0</v>
      </c>
      <c r="M26" s="71">
        <f>'September 2021'!M26+'october 2021'!L26</f>
        <v>0</v>
      </c>
      <c r="N26" s="71">
        <f t="shared" si="1"/>
        <v>0</v>
      </c>
      <c r="O26" s="72">
        <f>'September 2021'!T26</f>
        <v>57.56</v>
      </c>
      <c r="P26" s="71">
        <v>0</v>
      </c>
      <c r="Q26" s="71">
        <f>'September 2021'!Q26+'october 2021'!P26</f>
        <v>57.56</v>
      </c>
      <c r="R26" s="71">
        <v>0</v>
      </c>
      <c r="S26" s="71">
        <f>'September 2021'!S26+'october 2021'!R26</f>
        <v>0</v>
      </c>
      <c r="T26" s="72">
        <f t="shared" si="2"/>
        <v>57.56</v>
      </c>
      <c r="U26" s="72">
        <f t="shared" si="3"/>
        <v>11698.302</v>
      </c>
      <c r="V26" s="73"/>
      <c r="W26" s="73"/>
      <c r="X26" s="73"/>
    </row>
    <row r="27" spans="1:24" ht="42.75" customHeight="1">
      <c r="A27" s="69">
        <v>16</v>
      </c>
      <c r="B27" s="70" t="s">
        <v>36</v>
      </c>
      <c r="C27" s="71">
        <f>'September 2021'!H27</f>
        <v>10207.896999999992</v>
      </c>
      <c r="D27" s="71">
        <v>8.9</v>
      </c>
      <c r="E27" s="71">
        <f>'September 2021'!E27+'october 2021'!D27</f>
        <v>73.94</v>
      </c>
      <c r="F27" s="71">
        <v>0</v>
      </c>
      <c r="G27" s="71">
        <f>'September 2021'!G27+'october 2021'!F27</f>
        <v>0</v>
      </c>
      <c r="H27" s="71">
        <f t="shared" si="0"/>
        <v>10216.796999999991</v>
      </c>
      <c r="I27" s="71">
        <f>'September 2021'!N27</f>
        <v>336.80500000000001</v>
      </c>
      <c r="J27" s="71">
        <v>17.97</v>
      </c>
      <c r="K27" s="71">
        <f>'September 2021'!K27+'october 2021'!J27</f>
        <v>25.22</v>
      </c>
      <c r="L27" s="71">
        <v>0</v>
      </c>
      <c r="M27" s="71">
        <f>'September 2021'!M27+'october 2021'!L27</f>
        <v>0</v>
      </c>
      <c r="N27" s="71">
        <f t="shared" si="1"/>
        <v>354.77499999999998</v>
      </c>
      <c r="O27" s="72">
        <f>'September 2021'!T27</f>
        <v>74.960000000000008</v>
      </c>
      <c r="P27" s="71">
        <v>0</v>
      </c>
      <c r="Q27" s="71">
        <f>'September 2021'!Q27+'october 2021'!P27</f>
        <v>0</v>
      </c>
      <c r="R27" s="71">
        <v>0</v>
      </c>
      <c r="S27" s="71">
        <f>'September 2021'!S27+'october 2021'!R27</f>
        <v>0</v>
      </c>
      <c r="T27" s="72">
        <f t="shared" si="2"/>
        <v>74.960000000000008</v>
      </c>
      <c r="U27" s="72">
        <f t="shared" si="3"/>
        <v>10646.53199999999</v>
      </c>
      <c r="V27" s="73"/>
      <c r="W27" s="73"/>
      <c r="X27" s="73"/>
    </row>
    <row r="28" spans="1:24" s="78" customFormat="1" ht="42.75" customHeight="1">
      <c r="A28" s="75"/>
      <c r="B28" s="76" t="s">
        <v>37</v>
      </c>
      <c r="C28" s="77">
        <f>SUM(C26:C27)</f>
        <v>21834.828999999991</v>
      </c>
      <c r="D28" s="77">
        <f t="shared" ref="D28:U28" si="9">SUM(D26:D27)</f>
        <v>22.71</v>
      </c>
      <c r="E28" s="77">
        <f t="shared" si="9"/>
        <v>142.095</v>
      </c>
      <c r="F28" s="77">
        <f t="shared" si="9"/>
        <v>0</v>
      </c>
      <c r="G28" s="77">
        <f t="shared" si="9"/>
        <v>0</v>
      </c>
      <c r="H28" s="77">
        <f t="shared" si="9"/>
        <v>21857.53899999999</v>
      </c>
      <c r="I28" s="77">
        <f t="shared" si="9"/>
        <v>336.80500000000001</v>
      </c>
      <c r="J28" s="77">
        <f t="shared" si="9"/>
        <v>17.97</v>
      </c>
      <c r="K28" s="77">
        <f t="shared" si="9"/>
        <v>25.22</v>
      </c>
      <c r="L28" s="77">
        <f t="shared" si="9"/>
        <v>0</v>
      </c>
      <c r="M28" s="77">
        <f t="shared" si="9"/>
        <v>0</v>
      </c>
      <c r="N28" s="77">
        <f t="shared" si="9"/>
        <v>354.77499999999998</v>
      </c>
      <c r="O28" s="77">
        <f t="shared" si="9"/>
        <v>132.52000000000001</v>
      </c>
      <c r="P28" s="77">
        <f t="shared" si="9"/>
        <v>0</v>
      </c>
      <c r="Q28" s="77">
        <f t="shared" si="9"/>
        <v>57.56</v>
      </c>
      <c r="R28" s="77">
        <f t="shared" si="9"/>
        <v>0</v>
      </c>
      <c r="S28" s="77">
        <f t="shared" si="9"/>
        <v>0</v>
      </c>
      <c r="T28" s="77">
        <f t="shared" si="9"/>
        <v>132.52000000000001</v>
      </c>
      <c r="U28" s="77">
        <f t="shared" si="9"/>
        <v>22344.833999999988</v>
      </c>
      <c r="V28" s="127"/>
      <c r="W28" s="127"/>
      <c r="X28" s="127"/>
    </row>
    <row r="29" spans="1:24" ht="42.75" customHeight="1">
      <c r="A29" s="69">
        <v>17</v>
      </c>
      <c r="B29" s="70" t="s">
        <v>38</v>
      </c>
      <c r="C29" s="71">
        <f>'September 2021'!H29</f>
        <v>7000.9430000000002</v>
      </c>
      <c r="D29" s="71">
        <v>6.77</v>
      </c>
      <c r="E29" s="71">
        <f>'September 2021'!E29+'october 2021'!D29</f>
        <v>36.625999999999998</v>
      </c>
      <c r="F29" s="71">
        <v>0</v>
      </c>
      <c r="G29" s="71">
        <f>'September 2021'!G29+'october 2021'!F29</f>
        <v>0</v>
      </c>
      <c r="H29" s="71">
        <f t="shared" si="0"/>
        <v>7007.7130000000006</v>
      </c>
      <c r="I29" s="71">
        <f>'September 2021'!N29</f>
        <v>40.49</v>
      </c>
      <c r="J29" s="71">
        <v>0</v>
      </c>
      <c r="K29" s="71">
        <f>'September 2021'!K29+'october 2021'!J29</f>
        <v>36.92</v>
      </c>
      <c r="L29" s="71">
        <v>0</v>
      </c>
      <c r="M29" s="71">
        <f>'September 2021'!M29+'october 2021'!L29</f>
        <v>0</v>
      </c>
      <c r="N29" s="71">
        <f t="shared" si="1"/>
        <v>40.49</v>
      </c>
      <c r="O29" s="72">
        <f>'September 2021'!T29</f>
        <v>135.18</v>
      </c>
      <c r="P29" s="71">
        <v>0.1</v>
      </c>
      <c r="Q29" s="71">
        <f>'September 2021'!Q29+'october 2021'!P29</f>
        <v>87.47999999999999</v>
      </c>
      <c r="R29" s="71">
        <v>0</v>
      </c>
      <c r="S29" s="71">
        <f>'September 2021'!S29+'october 2021'!R29</f>
        <v>0</v>
      </c>
      <c r="T29" s="72">
        <f t="shared" si="2"/>
        <v>135.28</v>
      </c>
      <c r="U29" s="72">
        <f t="shared" si="3"/>
        <v>7183.4830000000002</v>
      </c>
      <c r="V29" s="73"/>
      <c r="W29" s="73"/>
      <c r="X29" s="73"/>
    </row>
    <row r="30" spans="1:24" ht="42.75" customHeight="1">
      <c r="A30" s="69">
        <v>18</v>
      </c>
      <c r="B30" s="70" t="s">
        <v>39</v>
      </c>
      <c r="C30" s="71">
        <f>'September 2021'!H30</f>
        <v>530.69899999999996</v>
      </c>
      <c r="D30" s="71">
        <v>11.82</v>
      </c>
      <c r="E30" s="71">
        <f>'September 2021'!E30+'october 2021'!D30</f>
        <v>67.185000000000002</v>
      </c>
      <c r="F30" s="71">
        <v>0</v>
      </c>
      <c r="G30" s="71">
        <f>'September 2021'!G30+'october 2021'!F30</f>
        <v>0</v>
      </c>
      <c r="H30" s="71">
        <f t="shared" si="0"/>
        <v>542.51900000000001</v>
      </c>
      <c r="I30" s="71">
        <f>'September 2021'!N30</f>
        <v>0</v>
      </c>
      <c r="J30" s="71">
        <v>0</v>
      </c>
      <c r="K30" s="71">
        <f>'September 2021'!K30+'october 2021'!J30</f>
        <v>0</v>
      </c>
      <c r="L30" s="71">
        <v>0</v>
      </c>
      <c r="M30" s="71">
        <f>'September 2021'!M30+'october 2021'!L30</f>
        <v>0</v>
      </c>
      <c r="N30" s="71">
        <f t="shared" si="1"/>
        <v>0</v>
      </c>
      <c r="O30" s="72">
        <f>'September 2021'!T30</f>
        <v>0.22</v>
      </c>
      <c r="P30" s="71">
        <v>0</v>
      </c>
      <c r="Q30" s="71">
        <f>'September 2021'!Q30+'october 2021'!P30</f>
        <v>0</v>
      </c>
      <c r="R30" s="71">
        <v>0</v>
      </c>
      <c r="S30" s="71">
        <f>'September 2021'!S30+'october 2021'!R30</f>
        <v>0</v>
      </c>
      <c r="T30" s="72">
        <f t="shared" si="2"/>
        <v>0.22</v>
      </c>
      <c r="U30" s="72">
        <f t="shared" si="3"/>
        <v>542.73900000000003</v>
      </c>
      <c r="V30" s="73"/>
      <c r="W30" s="73"/>
      <c r="X30" s="73"/>
    </row>
    <row r="31" spans="1:24" ht="42.75" customHeight="1">
      <c r="A31" s="69">
        <v>19</v>
      </c>
      <c r="B31" s="70" t="s">
        <v>40</v>
      </c>
      <c r="C31" s="71">
        <f>'September 2021'!H31</f>
        <v>5484.3629999999994</v>
      </c>
      <c r="D31" s="71">
        <v>3.16</v>
      </c>
      <c r="E31" s="71">
        <f>'September 2021'!E31+'october 2021'!D31</f>
        <v>17.768000000000001</v>
      </c>
      <c r="F31" s="71">
        <v>0</v>
      </c>
      <c r="G31" s="71">
        <f>'September 2021'!G31+'october 2021'!F31</f>
        <v>0</v>
      </c>
      <c r="H31" s="71">
        <f t="shared" si="0"/>
        <v>5487.5229999999992</v>
      </c>
      <c r="I31" s="71">
        <f>'September 2021'!N31</f>
        <v>32.010000000000005</v>
      </c>
      <c r="J31" s="71">
        <v>0</v>
      </c>
      <c r="K31" s="71">
        <f>'September 2021'!K31+'october 2021'!J31</f>
        <v>0</v>
      </c>
      <c r="L31" s="71">
        <v>0</v>
      </c>
      <c r="M31" s="71">
        <f>'September 2021'!M31+'october 2021'!L31</f>
        <v>0</v>
      </c>
      <c r="N31" s="71">
        <f t="shared" si="1"/>
        <v>32.010000000000005</v>
      </c>
      <c r="O31" s="72">
        <f>'September 2021'!T31</f>
        <v>128.47999999999999</v>
      </c>
      <c r="P31" s="71">
        <v>0</v>
      </c>
      <c r="Q31" s="71">
        <f>'September 2021'!Q31+'october 2021'!P31</f>
        <v>80.19</v>
      </c>
      <c r="R31" s="71">
        <v>0</v>
      </c>
      <c r="S31" s="71">
        <f>'September 2021'!S31+'october 2021'!R31</f>
        <v>0</v>
      </c>
      <c r="T31" s="72">
        <f t="shared" si="2"/>
        <v>128.47999999999999</v>
      </c>
      <c r="U31" s="72">
        <f t="shared" si="3"/>
        <v>5648.012999999999</v>
      </c>
      <c r="V31" s="73"/>
      <c r="W31" s="73"/>
      <c r="X31" s="73"/>
    </row>
    <row r="32" spans="1:24" ht="42.75" customHeight="1">
      <c r="A32" s="69">
        <v>20</v>
      </c>
      <c r="B32" s="70" t="s">
        <v>41</v>
      </c>
      <c r="C32" s="71">
        <f>'September 2021'!H32</f>
        <v>4526.6550000000007</v>
      </c>
      <c r="D32" s="71">
        <v>2.2400000000000002</v>
      </c>
      <c r="E32" s="71">
        <f>'September 2021'!E32+'october 2021'!D32</f>
        <v>50.157000000000004</v>
      </c>
      <c r="F32" s="71">
        <v>0</v>
      </c>
      <c r="G32" s="71">
        <f>'September 2021'!G32+'october 2021'!F32</f>
        <v>0</v>
      </c>
      <c r="H32" s="71">
        <f t="shared" si="0"/>
        <v>4528.8950000000004</v>
      </c>
      <c r="I32" s="71">
        <f>'September 2021'!N32</f>
        <v>64.780000000000015</v>
      </c>
      <c r="J32" s="71">
        <v>0.46</v>
      </c>
      <c r="K32" s="71">
        <f>'September 2021'!K32+'october 2021'!J32</f>
        <v>7.38</v>
      </c>
      <c r="L32" s="71">
        <v>0</v>
      </c>
      <c r="M32" s="71">
        <f>'September 2021'!M32+'october 2021'!L32</f>
        <v>0</v>
      </c>
      <c r="N32" s="71">
        <f t="shared" si="1"/>
        <v>65.240000000000009</v>
      </c>
      <c r="O32" s="72">
        <f>'September 2021'!T32</f>
        <v>271.04999999999995</v>
      </c>
      <c r="P32" s="71">
        <v>0</v>
      </c>
      <c r="Q32" s="71">
        <f>'September 2021'!Q32+'october 2021'!P32</f>
        <v>4.5</v>
      </c>
      <c r="R32" s="71">
        <v>0</v>
      </c>
      <c r="S32" s="71">
        <f>'September 2021'!S32+'october 2021'!R32</f>
        <v>0</v>
      </c>
      <c r="T32" s="72">
        <f t="shared" si="2"/>
        <v>271.04999999999995</v>
      </c>
      <c r="U32" s="72">
        <f t="shared" si="3"/>
        <v>4865.1850000000004</v>
      </c>
      <c r="V32" s="73"/>
      <c r="W32" s="73"/>
      <c r="X32" s="73"/>
    </row>
    <row r="33" spans="1:24" s="78" customFormat="1" ht="42.75" customHeight="1">
      <c r="A33" s="75"/>
      <c r="B33" s="76" t="s">
        <v>42</v>
      </c>
      <c r="C33" s="77">
        <f>SUM(C29:C32)</f>
        <v>17542.66</v>
      </c>
      <c r="D33" s="77">
        <f t="shared" ref="D33:U33" si="10">SUM(D29:D32)</f>
        <v>23.990000000000002</v>
      </c>
      <c r="E33" s="77">
        <f t="shared" si="10"/>
        <v>171.73600000000002</v>
      </c>
      <c r="F33" s="77">
        <f t="shared" si="10"/>
        <v>0</v>
      </c>
      <c r="G33" s="77">
        <f t="shared" si="10"/>
        <v>0</v>
      </c>
      <c r="H33" s="77">
        <f t="shared" si="10"/>
        <v>17566.650000000001</v>
      </c>
      <c r="I33" s="77">
        <f t="shared" si="10"/>
        <v>137.28000000000003</v>
      </c>
      <c r="J33" s="77">
        <f t="shared" si="10"/>
        <v>0.46</v>
      </c>
      <c r="K33" s="77">
        <f t="shared" si="10"/>
        <v>44.300000000000004</v>
      </c>
      <c r="L33" s="77">
        <f t="shared" si="10"/>
        <v>0</v>
      </c>
      <c r="M33" s="77">
        <f t="shared" si="10"/>
        <v>0</v>
      </c>
      <c r="N33" s="77">
        <f t="shared" si="10"/>
        <v>137.74</v>
      </c>
      <c r="O33" s="77">
        <f t="shared" si="10"/>
        <v>534.92999999999995</v>
      </c>
      <c r="P33" s="77">
        <f t="shared" si="10"/>
        <v>0.1</v>
      </c>
      <c r="Q33" s="77">
        <f t="shared" si="10"/>
        <v>172.17</v>
      </c>
      <c r="R33" s="77">
        <f t="shared" si="10"/>
        <v>0</v>
      </c>
      <c r="S33" s="77">
        <f t="shared" si="10"/>
        <v>0</v>
      </c>
      <c r="T33" s="77">
        <f t="shared" si="10"/>
        <v>535.03</v>
      </c>
      <c r="U33" s="77">
        <f t="shared" si="10"/>
        <v>18239.419999999998</v>
      </c>
      <c r="V33" s="127"/>
      <c r="W33" s="127"/>
      <c r="X33" s="127"/>
    </row>
    <row r="34" spans="1:24" ht="42.75" customHeight="1">
      <c r="A34" s="69">
        <v>21</v>
      </c>
      <c r="B34" s="70" t="s">
        <v>43</v>
      </c>
      <c r="C34" s="71">
        <f>'September 2021'!H34</f>
        <v>5831.4600000000009</v>
      </c>
      <c r="D34" s="71">
        <v>5.17</v>
      </c>
      <c r="E34" s="71">
        <f>'September 2021'!E34+'october 2021'!D34</f>
        <v>35.199999999999996</v>
      </c>
      <c r="F34" s="71">
        <v>0</v>
      </c>
      <c r="G34" s="71">
        <f>'September 2021'!G34+'october 2021'!F34</f>
        <v>0</v>
      </c>
      <c r="H34" s="71">
        <f t="shared" si="0"/>
        <v>5836.630000000001</v>
      </c>
      <c r="I34" s="71">
        <f>'September 2021'!N34</f>
        <v>0</v>
      </c>
      <c r="J34" s="71">
        <v>0</v>
      </c>
      <c r="K34" s="71">
        <f>'September 2021'!K34+'october 2021'!J34</f>
        <v>0</v>
      </c>
      <c r="L34" s="71">
        <v>0</v>
      </c>
      <c r="M34" s="71">
        <f>'September 2021'!M34+'october 2021'!L34</f>
        <v>0</v>
      </c>
      <c r="N34" s="71">
        <f t="shared" si="1"/>
        <v>0</v>
      </c>
      <c r="O34" s="72">
        <f>'September 2021'!T34</f>
        <v>0</v>
      </c>
      <c r="P34" s="71">
        <v>0</v>
      </c>
      <c r="Q34" s="71">
        <f>'September 2021'!Q34+'october 2021'!P34</f>
        <v>0</v>
      </c>
      <c r="R34" s="71">
        <v>0</v>
      </c>
      <c r="S34" s="71">
        <f>'September 2021'!S34+'october 2021'!R34</f>
        <v>0</v>
      </c>
      <c r="T34" s="72">
        <f t="shared" si="2"/>
        <v>0</v>
      </c>
      <c r="U34" s="72">
        <f t="shared" si="3"/>
        <v>5836.630000000001</v>
      </c>
      <c r="V34" s="79"/>
      <c r="W34" s="79"/>
      <c r="X34" s="79"/>
    </row>
    <row r="35" spans="1:24" ht="42.75" customHeight="1">
      <c r="A35" s="69">
        <v>22</v>
      </c>
      <c r="B35" s="70" t="s">
        <v>44</v>
      </c>
      <c r="C35" s="71">
        <f>'September 2021'!H35</f>
        <v>4536.1750000000002</v>
      </c>
      <c r="D35" s="71">
        <v>1.51</v>
      </c>
      <c r="E35" s="71">
        <f>'September 2021'!E35+'october 2021'!D35</f>
        <v>29.25</v>
      </c>
      <c r="F35" s="71">
        <v>0</v>
      </c>
      <c r="G35" s="71">
        <f>'September 2021'!G35+'october 2021'!F35</f>
        <v>0</v>
      </c>
      <c r="H35" s="71">
        <f t="shared" si="0"/>
        <v>4537.6850000000004</v>
      </c>
      <c r="I35" s="71">
        <f>'September 2021'!N35</f>
        <v>0.1</v>
      </c>
      <c r="J35" s="71">
        <v>0</v>
      </c>
      <c r="K35" s="71">
        <f>'September 2021'!K35+'october 2021'!J35</f>
        <v>0.1</v>
      </c>
      <c r="L35" s="71">
        <v>0</v>
      </c>
      <c r="M35" s="71">
        <f>'September 2021'!M35+'october 2021'!L35</f>
        <v>0</v>
      </c>
      <c r="N35" s="71">
        <f t="shared" si="1"/>
        <v>0.1</v>
      </c>
      <c r="O35" s="72">
        <f>'September 2021'!T35</f>
        <v>16.43</v>
      </c>
      <c r="P35" s="71">
        <v>0</v>
      </c>
      <c r="Q35" s="71">
        <f>'September 2021'!Q35+'october 2021'!P35</f>
        <v>0</v>
      </c>
      <c r="R35" s="71">
        <v>0</v>
      </c>
      <c r="S35" s="71">
        <f>'September 2021'!S35+'october 2021'!R35</f>
        <v>0</v>
      </c>
      <c r="T35" s="72">
        <f t="shared" si="2"/>
        <v>16.43</v>
      </c>
      <c r="U35" s="72">
        <f t="shared" si="3"/>
        <v>4554.2150000000011</v>
      </c>
      <c r="V35" s="79"/>
      <c r="W35" s="79"/>
      <c r="X35" s="79"/>
    </row>
    <row r="36" spans="1:24" ht="42.75" customHeight="1">
      <c r="A36" s="69">
        <v>23</v>
      </c>
      <c r="B36" s="70" t="s">
        <v>45</v>
      </c>
      <c r="C36" s="71">
        <f>'September 2021'!H36</f>
        <v>5703.1399999999985</v>
      </c>
      <c r="D36" s="71">
        <v>0</v>
      </c>
      <c r="E36" s="71">
        <f>'September 2021'!E36+'october 2021'!D36</f>
        <v>4.6700000000000008</v>
      </c>
      <c r="F36" s="71">
        <v>0</v>
      </c>
      <c r="G36" s="71">
        <f>'September 2021'!G36+'october 2021'!F36</f>
        <v>0</v>
      </c>
      <c r="H36" s="71">
        <f t="shared" si="0"/>
        <v>5703.1399999999985</v>
      </c>
      <c r="I36" s="71">
        <f>'September 2021'!N36</f>
        <v>7.18</v>
      </c>
      <c r="J36" s="71">
        <v>0</v>
      </c>
      <c r="K36" s="71">
        <f>'September 2021'!K36+'october 2021'!J36</f>
        <v>0.85</v>
      </c>
      <c r="L36" s="71">
        <v>0</v>
      </c>
      <c r="M36" s="71">
        <f>'September 2021'!M36+'october 2021'!L36</f>
        <v>0</v>
      </c>
      <c r="N36" s="71">
        <f t="shared" si="1"/>
        <v>7.18</v>
      </c>
      <c r="O36" s="72">
        <f>'September 2021'!T36</f>
        <v>0</v>
      </c>
      <c r="P36" s="71">
        <v>0</v>
      </c>
      <c r="Q36" s="71">
        <f>'September 2021'!Q36+'october 2021'!P36</f>
        <v>0</v>
      </c>
      <c r="R36" s="71">
        <v>0</v>
      </c>
      <c r="S36" s="71">
        <f>'September 2021'!S36+'october 2021'!R36</f>
        <v>0</v>
      </c>
      <c r="T36" s="72">
        <f t="shared" si="2"/>
        <v>0</v>
      </c>
      <c r="U36" s="72">
        <f t="shared" si="3"/>
        <v>5710.3199999999988</v>
      </c>
      <c r="V36" s="79"/>
      <c r="W36" s="79"/>
      <c r="X36" s="79"/>
    </row>
    <row r="37" spans="1:24" ht="42.75" customHeight="1">
      <c r="A37" s="69">
        <v>24</v>
      </c>
      <c r="B37" s="70" t="s">
        <v>46</v>
      </c>
      <c r="C37" s="71">
        <f>'September 2021'!H37</f>
        <v>6982.2299999999987</v>
      </c>
      <c r="D37" s="71">
        <v>0.57999999999999996</v>
      </c>
      <c r="E37" s="71">
        <f>'September 2021'!E37+'october 2021'!D37</f>
        <v>6.3100000000000005</v>
      </c>
      <c r="F37" s="71">
        <v>0</v>
      </c>
      <c r="G37" s="71">
        <f>'September 2021'!G37+'october 2021'!F37</f>
        <v>0</v>
      </c>
      <c r="H37" s="71">
        <f t="shared" si="0"/>
        <v>6982.8099999999986</v>
      </c>
      <c r="I37" s="71">
        <f>'September 2021'!N37</f>
        <v>0</v>
      </c>
      <c r="J37" s="71">
        <v>0</v>
      </c>
      <c r="K37" s="71">
        <f>'September 2021'!K37+'october 2021'!J37</f>
        <v>0</v>
      </c>
      <c r="L37" s="71">
        <v>0</v>
      </c>
      <c r="M37" s="71">
        <f>'September 2021'!M37+'october 2021'!L37</f>
        <v>0</v>
      </c>
      <c r="N37" s="71">
        <f t="shared" si="1"/>
        <v>0</v>
      </c>
      <c r="O37" s="72">
        <f>'September 2021'!T37</f>
        <v>0.68</v>
      </c>
      <c r="P37" s="71">
        <v>0</v>
      </c>
      <c r="Q37" s="71">
        <f>'September 2021'!Q37+'october 2021'!P37</f>
        <v>0.68</v>
      </c>
      <c r="R37" s="71">
        <v>0</v>
      </c>
      <c r="S37" s="71">
        <f>'September 2021'!S37+'october 2021'!R37</f>
        <v>0</v>
      </c>
      <c r="T37" s="72">
        <f t="shared" si="2"/>
        <v>0.68</v>
      </c>
      <c r="U37" s="72">
        <f t="shared" si="3"/>
        <v>6983.4899999999989</v>
      </c>
      <c r="V37" s="79"/>
      <c r="W37" s="79"/>
      <c r="X37" s="79"/>
    </row>
    <row r="38" spans="1:24" s="78" customFormat="1" ht="42.75" customHeight="1">
      <c r="A38" s="75"/>
      <c r="B38" s="76" t="s">
        <v>47</v>
      </c>
      <c r="C38" s="77">
        <f>SUM(C34:C37)</f>
        <v>23053.005000000001</v>
      </c>
      <c r="D38" s="77">
        <f t="shared" ref="D38:U38" si="11">SUM(D34:D37)</f>
        <v>7.26</v>
      </c>
      <c r="E38" s="77">
        <f t="shared" si="11"/>
        <v>75.429999999999993</v>
      </c>
      <c r="F38" s="77">
        <f t="shared" si="11"/>
        <v>0</v>
      </c>
      <c r="G38" s="77">
        <f t="shared" si="11"/>
        <v>0</v>
      </c>
      <c r="H38" s="77">
        <f t="shared" si="11"/>
        <v>23060.264999999999</v>
      </c>
      <c r="I38" s="77">
        <f t="shared" si="11"/>
        <v>7.2799999999999994</v>
      </c>
      <c r="J38" s="77">
        <f t="shared" si="11"/>
        <v>0</v>
      </c>
      <c r="K38" s="77">
        <f t="shared" si="11"/>
        <v>0.95</v>
      </c>
      <c r="L38" s="77">
        <f t="shared" si="11"/>
        <v>0</v>
      </c>
      <c r="M38" s="77">
        <f t="shared" si="11"/>
        <v>0</v>
      </c>
      <c r="N38" s="77">
        <f t="shared" si="11"/>
        <v>7.2799999999999994</v>
      </c>
      <c r="O38" s="77">
        <f t="shared" si="11"/>
        <v>17.11</v>
      </c>
      <c r="P38" s="77">
        <f t="shared" si="11"/>
        <v>0</v>
      </c>
      <c r="Q38" s="77">
        <f t="shared" si="11"/>
        <v>0.68</v>
      </c>
      <c r="R38" s="77">
        <f t="shared" si="11"/>
        <v>0</v>
      </c>
      <c r="S38" s="77">
        <f t="shared" si="11"/>
        <v>0</v>
      </c>
      <c r="T38" s="77">
        <f t="shared" si="11"/>
        <v>17.11</v>
      </c>
      <c r="U38" s="77">
        <f t="shared" si="11"/>
        <v>23084.654999999999</v>
      </c>
      <c r="V38" s="127"/>
      <c r="W38" s="127"/>
      <c r="X38" s="127"/>
    </row>
    <row r="39" spans="1:24" s="78" customFormat="1" ht="42.75" customHeight="1">
      <c r="A39" s="75"/>
      <c r="B39" s="76" t="s">
        <v>48</v>
      </c>
      <c r="C39" s="77">
        <f>C38+C33+C28</f>
        <v>62430.493999999992</v>
      </c>
      <c r="D39" s="77">
        <f t="shared" ref="D39:U39" si="12">D38+D33+D28</f>
        <v>53.96</v>
      </c>
      <c r="E39" s="77">
        <f t="shared" si="12"/>
        <v>389.26099999999997</v>
      </c>
      <c r="F39" s="77">
        <f t="shared" si="12"/>
        <v>0</v>
      </c>
      <c r="G39" s="77">
        <f t="shared" si="12"/>
        <v>0</v>
      </c>
      <c r="H39" s="77">
        <f t="shared" si="12"/>
        <v>62484.453999999991</v>
      </c>
      <c r="I39" s="77">
        <f t="shared" si="12"/>
        <v>481.36500000000001</v>
      </c>
      <c r="J39" s="77">
        <f t="shared" si="12"/>
        <v>18.43</v>
      </c>
      <c r="K39" s="77">
        <f t="shared" si="12"/>
        <v>70.47</v>
      </c>
      <c r="L39" s="77">
        <f t="shared" si="12"/>
        <v>0</v>
      </c>
      <c r="M39" s="77">
        <f t="shared" si="12"/>
        <v>0</v>
      </c>
      <c r="N39" s="77">
        <f t="shared" si="12"/>
        <v>499.79499999999996</v>
      </c>
      <c r="O39" s="77">
        <f t="shared" si="12"/>
        <v>684.56</v>
      </c>
      <c r="P39" s="77">
        <f t="shared" si="12"/>
        <v>0.1</v>
      </c>
      <c r="Q39" s="77">
        <f t="shared" si="12"/>
        <v>230.41</v>
      </c>
      <c r="R39" s="77">
        <f t="shared" si="12"/>
        <v>0</v>
      </c>
      <c r="S39" s="77">
        <f t="shared" si="12"/>
        <v>0</v>
      </c>
      <c r="T39" s="77">
        <f t="shared" si="12"/>
        <v>684.66</v>
      </c>
      <c r="U39" s="77">
        <f t="shared" si="12"/>
        <v>63668.908999999985</v>
      </c>
      <c r="V39" s="127"/>
      <c r="W39" s="127"/>
      <c r="X39" s="127"/>
    </row>
    <row r="40" spans="1:24" ht="42.75" customHeight="1">
      <c r="A40" s="69">
        <v>25</v>
      </c>
      <c r="B40" s="70" t="s">
        <v>49</v>
      </c>
      <c r="C40" s="71">
        <f>'September 2021'!H40</f>
        <v>15015.008000000002</v>
      </c>
      <c r="D40" s="71">
        <v>8.7899999999999991</v>
      </c>
      <c r="E40" s="71">
        <f>'September 2021'!E40+'october 2021'!D40</f>
        <v>69.293000000000006</v>
      </c>
      <c r="F40" s="71">
        <v>0</v>
      </c>
      <c r="G40" s="71">
        <f>'September 2021'!G40+'october 2021'!F40</f>
        <v>0</v>
      </c>
      <c r="H40" s="71">
        <f t="shared" si="0"/>
        <v>15023.798000000003</v>
      </c>
      <c r="I40" s="71">
        <f>'September 2021'!N40</f>
        <v>0</v>
      </c>
      <c r="J40" s="71">
        <v>0</v>
      </c>
      <c r="K40" s="71">
        <f>'September 2021'!K40+'october 2021'!J40</f>
        <v>0</v>
      </c>
      <c r="L40" s="71">
        <v>0</v>
      </c>
      <c r="M40" s="71">
        <f>'September 2021'!M40+'october 2021'!L40</f>
        <v>0</v>
      </c>
      <c r="N40" s="71">
        <f t="shared" si="1"/>
        <v>0</v>
      </c>
      <c r="O40" s="72">
        <f>'September 2021'!T40</f>
        <v>0</v>
      </c>
      <c r="P40" s="71">
        <v>0</v>
      </c>
      <c r="Q40" s="71">
        <f>'September 2021'!Q40+'october 2021'!P40</f>
        <v>0</v>
      </c>
      <c r="R40" s="71">
        <v>0</v>
      </c>
      <c r="S40" s="71">
        <f>'September 2021'!S40+'october 2021'!R40</f>
        <v>0</v>
      </c>
      <c r="T40" s="72">
        <f t="shared" si="2"/>
        <v>0</v>
      </c>
      <c r="U40" s="72">
        <f t="shared" si="3"/>
        <v>15023.798000000003</v>
      </c>
      <c r="V40" s="73"/>
      <c r="W40" s="73"/>
      <c r="X40" s="73"/>
    </row>
    <row r="41" spans="1:24" ht="42.75" customHeight="1">
      <c r="A41" s="69">
        <v>26</v>
      </c>
      <c r="B41" s="70" t="s">
        <v>50</v>
      </c>
      <c r="C41" s="71">
        <f>'September 2021'!H41</f>
        <v>9822.9809999999925</v>
      </c>
      <c r="D41" s="71">
        <v>9.84</v>
      </c>
      <c r="E41" s="71">
        <f>'September 2021'!E41+'october 2021'!D41</f>
        <v>183.61</v>
      </c>
      <c r="F41" s="71">
        <v>0</v>
      </c>
      <c r="G41" s="71">
        <f>'September 2021'!G41+'october 2021'!F41</f>
        <v>0</v>
      </c>
      <c r="H41" s="71">
        <f t="shared" si="0"/>
        <v>9832.8209999999926</v>
      </c>
      <c r="I41" s="71">
        <f>'September 2021'!N41</f>
        <v>0</v>
      </c>
      <c r="J41" s="71">
        <v>0</v>
      </c>
      <c r="K41" s="71">
        <f>'September 2021'!K41+'october 2021'!J41</f>
        <v>0</v>
      </c>
      <c r="L41" s="71">
        <v>0</v>
      </c>
      <c r="M41" s="71">
        <f>'September 2021'!M41+'october 2021'!L41</f>
        <v>0</v>
      </c>
      <c r="N41" s="71">
        <f t="shared" si="1"/>
        <v>0</v>
      </c>
      <c r="O41" s="72">
        <f>'September 2021'!T41</f>
        <v>0</v>
      </c>
      <c r="P41" s="71">
        <v>0</v>
      </c>
      <c r="Q41" s="71">
        <f>'September 2021'!Q41+'october 2021'!P41</f>
        <v>0</v>
      </c>
      <c r="R41" s="71">
        <v>0</v>
      </c>
      <c r="S41" s="71">
        <f>'September 2021'!S41+'october 2021'!R41</f>
        <v>0</v>
      </c>
      <c r="T41" s="72">
        <f t="shared" si="2"/>
        <v>0</v>
      </c>
      <c r="U41" s="72">
        <f t="shared" si="3"/>
        <v>9832.8209999999926</v>
      </c>
      <c r="V41" s="73"/>
      <c r="W41" s="73"/>
      <c r="X41" s="73"/>
    </row>
    <row r="42" spans="1:24" ht="42.75" customHeight="1">
      <c r="A42" s="69">
        <v>27</v>
      </c>
      <c r="B42" s="70" t="s">
        <v>51</v>
      </c>
      <c r="C42" s="71">
        <f>'September 2021'!H42</f>
        <v>23581.478999999999</v>
      </c>
      <c r="D42" s="71">
        <v>1.63</v>
      </c>
      <c r="E42" s="71">
        <f>'September 2021'!E42+'october 2021'!D42</f>
        <v>73.200999999999993</v>
      </c>
      <c r="F42" s="71">
        <v>0</v>
      </c>
      <c r="G42" s="71">
        <f>'September 2021'!G42+'october 2021'!F42</f>
        <v>0</v>
      </c>
      <c r="H42" s="71">
        <f t="shared" si="0"/>
        <v>23583.109</v>
      </c>
      <c r="I42" s="71">
        <f>'September 2021'!N42</f>
        <v>0</v>
      </c>
      <c r="J42" s="71">
        <v>0</v>
      </c>
      <c r="K42" s="71">
        <f>'September 2021'!K42+'october 2021'!J42</f>
        <v>0</v>
      </c>
      <c r="L42" s="71">
        <v>0</v>
      </c>
      <c r="M42" s="71">
        <f>'September 2021'!M42+'october 2021'!L42</f>
        <v>0</v>
      </c>
      <c r="N42" s="71">
        <f t="shared" si="1"/>
        <v>0</v>
      </c>
      <c r="O42" s="72">
        <f>'September 2021'!T42</f>
        <v>0</v>
      </c>
      <c r="P42" s="71">
        <v>0</v>
      </c>
      <c r="Q42" s="71">
        <f>'September 2021'!Q42+'october 2021'!P42</f>
        <v>0</v>
      </c>
      <c r="R42" s="71">
        <v>0</v>
      </c>
      <c r="S42" s="71">
        <f>'September 2021'!S42+'october 2021'!R42</f>
        <v>0</v>
      </c>
      <c r="T42" s="72">
        <f t="shared" si="2"/>
        <v>0</v>
      </c>
      <c r="U42" s="72">
        <f t="shared" si="3"/>
        <v>23583.109</v>
      </c>
      <c r="V42" s="73"/>
      <c r="W42" s="73"/>
      <c r="X42" s="73"/>
    </row>
    <row r="43" spans="1:24" ht="42.75" customHeight="1">
      <c r="A43" s="69">
        <v>28</v>
      </c>
      <c r="B43" s="70" t="s">
        <v>52</v>
      </c>
      <c r="C43" s="71">
        <f>'September 2021'!H43</f>
        <v>412.92300000000006</v>
      </c>
      <c r="D43" s="71">
        <v>7.03</v>
      </c>
      <c r="E43" s="71">
        <f>'September 2021'!E43+'october 2021'!D43</f>
        <v>68.385000000000005</v>
      </c>
      <c r="F43" s="71">
        <v>0</v>
      </c>
      <c r="G43" s="71">
        <f>'September 2021'!G43+'october 2021'!F43</f>
        <v>0</v>
      </c>
      <c r="H43" s="71">
        <f t="shared" si="0"/>
        <v>419.95300000000003</v>
      </c>
      <c r="I43" s="71">
        <f>'September 2021'!N43</f>
        <v>0</v>
      </c>
      <c r="J43" s="71">
        <v>0</v>
      </c>
      <c r="K43" s="71">
        <f>'September 2021'!K43+'october 2021'!J43</f>
        <v>0</v>
      </c>
      <c r="L43" s="71">
        <v>0</v>
      </c>
      <c r="M43" s="71">
        <f>'September 2021'!M43+'october 2021'!L43</f>
        <v>0</v>
      </c>
      <c r="N43" s="71">
        <f t="shared" si="1"/>
        <v>0</v>
      </c>
      <c r="O43" s="72">
        <f>'September 2021'!T43</f>
        <v>0</v>
      </c>
      <c r="P43" s="71">
        <v>0</v>
      </c>
      <c r="Q43" s="71">
        <f>'September 2021'!Q43+'october 2021'!P43</f>
        <v>0</v>
      </c>
      <c r="R43" s="71">
        <v>0</v>
      </c>
      <c r="S43" s="71">
        <f>'September 2021'!S43+'october 2021'!R43</f>
        <v>0</v>
      </c>
      <c r="T43" s="72">
        <f t="shared" si="2"/>
        <v>0</v>
      </c>
      <c r="U43" s="72">
        <f t="shared" si="3"/>
        <v>419.95300000000003</v>
      </c>
      <c r="V43" s="73"/>
      <c r="W43" s="73"/>
      <c r="X43" s="73"/>
    </row>
    <row r="44" spans="1:24" s="78" customFormat="1" ht="42.75" customHeight="1">
      <c r="A44" s="75"/>
      <c r="B44" s="76" t="s">
        <v>53</v>
      </c>
      <c r="C44" s="77">
        <f>SUM(C40:C43)</f>
        <v>48832.390999999996</v>
      </c>
      <c r="D44" s="77">
        <f t="shared" ref="D44:U44" si="13">SUM(D40:D43)</f>
        <v>27.29</v>
      </c>
      <c r="E44" s="77">
        <f t="shared" si="13"/>
        <v>394.48900000000003</v>
      </c>
      <c r="F44" s="77">
        <f t="shared" si="13"/>
        <v>0</v>
      </c>
      <c r="G44" s="77">
        <f t="shared" si="13"/>
        <v>0</v>
      </c>
      <c r="H44" s="77">
        <f t="shared" si="13"/>
        <v>48859.680999999997</v>
      </c>
      <c r="I44" s="77">
        <f t="shared" si="13"/>
        <v>0</v>
      </c>
      <c r="J44" s="77">
        <f t="shared" si="13"/>
        <v>0</v>
      </c>
      <c r="K44" s="77">
        <f t="shared" si="13"/>
        <v>0</v>
      </c>
      <c r="L44" s="77">
        <f t="shared" si="13"/>
        <v>0</v>
      </c>
      <c r="M44" s="77">
        <f t="shared" si="13"/>
        <v>0</v>
      </c>
      <c r="N44" s="77">
        <f t="shared" si="13"/>
        <v>0</v>
      </c>
      <c r="O44" s="77">
        <f t="shared" si="13"/>
        <v>0</v>
      </c>
      <c r="P44" s="77">
        <f t="shared" si="13"/>
        <v>0</v>
      </c>
      <c r="Q44" s="77">
        <f t="shared" si="13"/>
        <v>0</v>
      </c>
      <c r="R44" s="77">
        <f t="shared" si="13"/>
        <v>0</v>
      </c>
      <c r="S44" s="77">
        <f t="shared" si="13"/>
        <v>0</v>
      </c>
      <c r="T44" s="77">
        <f t="shared" si="13"/>
        <v>0</v>
      </c>
      <c r="U44" s="77">
        <f t="shared" si="13"/>
        <v>48859.680999999997</v>
      </c>
      <c r="V44" s="127"/>
      <c r="W44" s="127"/>
      <c r="X44" s="127"/>
    </row>
    <row r="45" spans="1:24" ht="42.75" customHeight="1">
      <c r="A45" s="69">
        <v>29</v>
      </c>
      <c r="B45" s="70" t="s">
        <v>54</v>
      </c>
      <c r="C45" s="71">
        <f>'September 2021'!H45</f>
        <v>14242.64</v>
      </c>
      <c r="D45" s="71">
        <v>38.64</v>
      </c>
      <c r="E45" s="71">
        <f>'September 2021'!E45+'october 2021'!D45</f>
        <v>54.35</v>
      </c>
      <c r="F45" s="71">
        <v>0</v>
      </c>
      <c r="G45" s="71">
        <f>'September 2021'!G45+'october 2021'!F45</f>
        <v>0</v>
      </c>
      <c r="H45" s="71">
        <f t="shared" si="0"/>
        <v>14281.279999999999</v>
      </c>
      <c r="I45" s="71">
        <f>'September 2021'!N45</f>
        <v>0.51</v>
      </c>
      <c r="J45" s="71">
        <v>0</v>
      </c>
      <c r="K45" s="71">
        <f>'September 2021'!K45+'october 2021'!J45</f>
        <v>0</v>
      </c>
      <c r="L45" s="71">
        <v>0</v>
      </c>
      <c r="M45" s="71">
        <f>'September 2021'!M45+'october 2021'!L45</f>
        <v>0</v>
      </c>
      <c r="N45" s="71">
        <f t="shared" si="1"/>
        <v>0.51</v>
      </c>
      <c r="O45" s="72">
        <f>'September 2021'!T45</f>
        <v>0</v>
      </c>
      <c r="P45" s="71">
        <v>0</v>
      </c>
      <c r="Q45" s="71">
        <f>'September 2021'!Q45+'october 2021'!P45</f>
        <v>0</v>
      </c>
      <c r="R45" s="71">
        <v>0</v>
      </c>
      <c r="S45" s="71">
        <f>'September 2021'!S45+'october 2021'!R45</f>
        <v>0</v>
      </c>
      <c r="T45" s="72">
        <f t="shared" si="2"/>
        <v>0</v>
      </c>
      <c r="U45" s="72">
        <f t="shared" si="3"/>
        <v>14281.789999999999</v>
      </c>
      <c r="V45" s="73"/>
      <c r="W45" s="73"/>
      <c r="X45" s="73"/>
    </row>
    <row r="46" spans="1:24" ht="42.75" customHeight="1">
      <c r="A46" s="69">
        <v>30</v>
      </c>
      <c r="B46" s="70" t="s">
        <v>55</v>
      </c>
      <c r="C46" s="71">
        <f>'September 2021'!H46</f>
        <v>7223.6000000000013</v>
      </c>
      <c r="D46" s="71">
        <v>3.61</v>
      </c>
      <c r="E46" s="71">
        <f>'September 2021'!E46+'october 2021'!D46</f>
        <v>59.48</v>
      </c>
      <c r="F46" s="71">
        <v>0</v>
      </c>
      <c r="G46" s="71">
        <f>'September 2021'!G46+'october 2021'!F46</f>
        <v>0</v>
      </c>
      <c r="H46" s="71">
        <f t="shared" si="0"/>
        <v>7227.2100000000009</v>
      </c>
      <c r="I46" s="71">
        <f>'September 2021'!N46</f>
        <v>0.24</v>
      </c>
      <c r="J46" s="71">
        <v>0</v>
      </c>
      <c r="K46" s="71">
        <f>'September 2021'!K46+'october 2021'!J46</f>
        <v>0</v>
      </c>
      <c r="L46" s="71">
        <v>0</v>
      </c>
      <c r="M46" s="71">
        <f>'September 2021'!M46+'october 2021'!L46</f>
        <v>0</v>
      </c>
      <c r="N46" s="71">
        <f t="shared" si="1"/>
        <v>0.24</v>
      </c>
      <c r="O46" s="72">
        <f>'September 2021'!T46</f>
        <v>0</v>
      </c>
      <c r="P46" s="71">
        <v>0</v>
      </c>
      <c r="Q46" s="71">
        <f>'September 2021'!Q46+'october 2021'!P46</f>
        <v>0</v>
      </c>
      <c r="R46" s="71">
        <v>0</v>
      </c>
      <c r="S46" s="71">
        <f>'September 2021'!S46+'october 2021'!R46</f>
        <v>0</v>
      </c>
      <c r="T46" s="72">
        <f t="shared" si="2"/>
        <v>0</v>
      </c>
      <c r="U46" s="72">
        <f t="shared" si="3"/>
        <v>7227.4500000000007</v>
      </c>
      <c r="V46" s="73"/>
      <c r="W46" s="73"/>
      <c r="X46" s="73"/>
    </row>
    <row r="47" spans="1:24" ht="42.75" customHeight="1">
      <c r="A47" s="69">
        <v>31</v>
      </c>
      <c r="B47" s="70" t="s">
        <v>56</v>
      </c>
      <c r="C47" s="71">
        <f>'September 2021'!H47</f>
        <v>12255.400000000003</v>
      </c>
      <c r="D47" s="71">
        <v>20.16</v>
      </c>
      <c r="E47" s="71">
        <f>'September 2021'!E47+'october 2021'!D47</f>
        <v>35.019999999999996</v>
      </c>
      <c r="F47" s="71">
        <v>0</v>
      </c>
      <c r="G47" s="71">
        <f>'September 2021'!G47+'october 2021'!F47</f>
        <v>0</v>
      </c>
      <c r="H47" s="71">
        <f t="shared" si="0"/>
        <v>12275.560000000003</v>
      </c>
      <c r="I47" s="71">
        <f>'September 2021'!N47</f>
        <v>5.34</v>
      </c>
      <c r="J47" s="71">
        <v>0</v>
      </c>
      <c r="K47" s="71">
        <f>'September 2021'!K47+'october 2021'!J47</f>
        <v>0</v>
      </c>
      <c r="L47" s="71">
        <v>0</v>
      </c>
      <c r="M47" s="71">
        <f>'September 2021'!M47+'october 2021'!L47</f>
        <v>0</v>
      </c>
      <c r="N47" s="71">
        <f t="shared" si="1"/>
        <v>5.34</v>
      </c>
      <c r="O47" s="72">
        <f>'September 2021'!T47</f>
        <v>46.550000000000004</v>
      </c>
      <c r="P47" s="71">
        <v>0</v>
      </c>
      <c r="Q47" s="71">
        <f>'September 2021'!Q47+'october 2021'!P47</f>
        <v>0</v>
      </c>
      <c r="R47" s="71">
        <v>0</v>
      </c>
      <c r="S47" s="71">
        <f>'September 2021'!S47+'october 2021'!R47</f>
        <v>0</v>
      </c>
      <c r="T47" s="72">
        <f t="shared" si="2"/>
        <v>46.550000000000004</v>
      </c>
      <c r="U47" s="72">
        <f t="shared" si="3"/>
        <v>12327.450000000003</v>
      </c>
      <c r="V47" s="73"/>
      <c r="W47" s="73"/>
      <c r="X47" s="73"/>
    </row>
    <row r="48" spans="1:24" ht="42.75" customHeight="1">
      <c r="A48" s="69">
        <v>32</v>
      </c>
      <c r="B48" s="70" t="s">
        <v>57</v>
      </c>
      <c r="C48" s="71">
        <f>'September 2021'!H48</f>
        <v>11107.602000000006</v>
      </c>
      <c r="D48" s="71">
        <v>3.29</v>
      </c>
      <c r="E48" s="71">
        <f>'September 2021'!E48+'october 2021'!D48</f>
        <v>24.974999999999998</v>
      </c>
      <c r="F48" s="71">
        <v>0</v>
      </c>
      <c r="G48" s="71">
        <f>'September 2021'!G48+'october 2021'!F48</f>
        <v>0</v>
      </c>
      <c r="H48" s="71">
        <f t="shared" si="0"/>
        <v>11110.892000000007</v>
      </c>
      <c r="I48" s="71">
        <f>'September 2021'!N48</f>
        <v>6.2</v>
      </c>
      <c r="J48" s="71">
        <v>0</v>
      </c>
      <c r="K48" s="71">
        <f>'September 2021'!K48+'october 2021'!J48</f>
        <v>0</v>
      </c>
      <c r="L48" s="71">
        <v>0</v>
      </c>
      <c r="M48" s="71">
        <f>'September 2021'!M48+'october 2021'!L48</f>
        <v>0</v>
      </c>
      <c r="N48" s="71">
        <f t="shared" si="1"/>
        <v>6.2</v>
      </c>
      <c r="O48" s="72">
        <f>'September 2021'!T48</f>
        <v>0</v>
      </c>
      <c r="P48" s="71">
        <v>0</v>
      </c>
      <c r="Q48" s="71">
        <f>'September 2021'!Q48+'october 2021'!P48</f>
        <v>0</v>
      </c>
      <c r="R48" s="71">
        <v>0</v>
      </c>
      <c r="S48" s="71">
        <f>'September 2021'!S48+'october 2021'!R48</f>
        <v>0</v>
      </c>
      <c r="T48" s="72">
        <f t="shared" si="2"/>
        <v>0</v>
      </c>
      <c r="U48" s="72">
        <f t="shared" si="3"/>
        <v>11117.092000000008</v>
      </c>
      <c r="V48" s="73"/>
      <c r="W48" s="73"/>
      <c r="X48" s="73"/>
    </row>
    <row r="49" spans="1:24" s="78" customFormat="1" ht="42.75" customHeight="1">
      <c r="A49" s="75"/>
      <c r="B49" s="76" t="s">
        <v>58</v>
      </c>
      <c r="C49" s="77">
        <f>SUM(C45:C48)</f>
        <v>44829.242000000013</v>
      </c>
      <c r="D49" s="77">
        <f t="shared" ref="D49:U49" si="14">SUM(D45:D48)</f>
        <v>65.7</v>
      </c>
      <c r="E49" s="77">
        <f t="shared" si="14"/>
        <v>173.82499999999999</v>
      </c>
      <c r="F49" s="77">
        <f t="shared" si="14"/>
        <v>0</v>
      </c>
      <c r="G49" s="77">
        <f t="shared" si="14"/>
        <v>0</v>
      </c>
      <c r="H49" s="77">
        <f t="shared" si="14"/>
        <v>44894.94200000001</v>
      </c>
      <c r="I49" s="77">
        <f t="shared" si="14"/>
        <v>12.29</v>
      </c>
      <c r="J49" s="77">
        <f t="shared" si="14"/>
        <v>0</v>
      </c>
      <c r="K49" s="77">
        <f t="shared" si="14"/>
        <v>0</v>
      </c>
      <c r="L49" s="77">
        <f t="shared" si="14"/>
        <v>0</v>
      </c>
      <c r="M49" s="77">
        <f t="shared" si="14"/>
        <v>0</v>
      </c>
      <c r="N49" s="77">
        <f t="shared" si="14"/>
        <v>12.29</v>
      </c>
      <c r="O49" s="77">
        <f t="shared" si="14"/>
        <v>46.550000000000004</v>
      </c>
      <c r="P49" s="77">
        <f t="shared" si="14"/>
        <v>0</v>
      </c>
      <c r="Q49" s="77">
        <f t="shared" si="14"/>
        <v>0</v>
      </c>
      <c r="R49" s="77">
        <f t="shared" si="14"/>
        <v>0</v>
      </c>
      <c r="S49" s="77">
        <f t="shared" si="14"/>
        <v>0</v>
      </c>
      <c r="T49" s="77">
        <f t="shared" si="14"/>
        <v>46.550000000000004</v>
      </c>
      <c r="U49" s="77">
        <f t="shared" si="14"/>
        <v>44953.782000000007</v>
      </c>
      <c r="V49" s="127"/>
      <c r="W49" s="127"/>
      <c r="X49" s="127"/>
    </row>
    <row r="50" spans="1:24" s="78" customFormat="1" ht="42.75" customHeight="1">
      <c r="A50" s="75"/>
      <c r="B50" s="76" t="s">
        <v>59</v>
      </c>
      <c r="C50" s="77">
        <f>C49+C44</f>
        <v>93661.633000000002</v>
      </c>
      <c r="D50" s="77">
        <f t="shared" ref="D50:U50" si="15">D49+D44</f>
        <v>92.990000000000009</v>
      </c>
      <c r="E50" s="77">
        <f t="shared" si="15"/>
        <v>568.31400000000008</v>
      </c>
      <c r="F50" s="77">
        <f t="shared" si="15"/>
        <v>0</v>
      </c>
      <c r="G50" s="77">
        <f t="shared" si="15"/>
        <v>0</v>
      </c>
      <c r="H50" s="77">
        <f t="shared" si="15"/>
        <v>93754.623000000007</v>
      </c>
      <c r="I50" s="77">
        <f t="shared" si="15"/>
        <v>12.29</v>
      </c>
      <c r="J50" s="77">
        <f t="shared" si="15"/>
        <v>0</v>
      </c>
      <c r="K50" s="77">
        <f t="shared" si="15"/>
        <v>0</v>
      </c>
      <c r="L50" s="77">
        <f t="shared" si="15"/>
        <v>0</v>
      </c>
      <c r="M50" s="77">
        <f t="shared" si="15"/>
        <v>0</v>
      </c>
      <c r="N50" s="77">
        <f t="shared" si="15"/>
        <v>12.29</v>
      </c>
      <c r="O50" s="77">
        <f t="shared" si="15"/>
        <v>46.550000000000004</v>
      </c>
      <c r="P50" s="77">
        <f t="shared" si="15"/>
        <v>0</v>
      </c>
      <c r="Q50" s="77">
        <f t="shared" si="15"/>
        <v>0</v>
      </c>
      <c r="R50" s="77">
        <f t="shared" si="15"/>
        <v>0</v>
      </c>
      <c r="S50" s="77">
        <f t="shared" si="15"/>
        <v>0</v>
      </c>
      <c r="T50" s="77">
        <f t="shared" si="15"/>
        <v>46.550000000000004</v>
      </c>
      <c r="U50" s="77">
        <f t="shared" si="15"/>
        <v>93813.463000000003</v>
      </c>
      <c r="V50" s="127"/>
      <c r="W50" s="127"/>
      <c r="X50" s="127"/>
    </row>
    <row r="51" spans="1:24" s="78" customFormat="1" ht="42.75" customHeight="1">
      <c r="A51" s="75"/>
      <c r="B51" s="76" t="s">
        <v>60</v>
      </c>
      <c r="C51" s="77">
        <f>C50+C39+C25</f>
        <v>171878.59999999998</v>
      </c>
      <c r="D51" s="77">
        <f t="shared" ref="D51:U51" si="16">D50+D39+D25</f>
        <v>151.91000000000003</v>
      </c>
      <c r="E51" s="77">
        <f t="shared" si="16"/>
        <v>989.97200000000009</v>
      </c>
      <c r="F51" s="77">
        <f t="shared" si="16"/>
        <v>4.46</v>
      </c>
      <c r="G51" s="77">
        <f t="shared" si="16"/>
        <v>581</v>
      </c>
      <c r="H51" s="77">
        <f t="shared" si="16"/>
        <v>172026.05</v>
      </c>
      <c r="I51" s="77">
        <f t="shared" si="16"/>
        <v>1978.7500000000002</v>
      </c>
      <c r="J51" s="77">
        <f t="shared" si="16"/>
        <v>22.116</v>
      </c>
      <c r="K51" s="77">
        <f t="shared" si="16"/>
        <v>129.22899999999998</v>
      </c>
      <c r="L51" s="77">
        <f t="shared" si="16"/>
        <v>0</v>
      </c>
      <c r="M51" s="77">
        <f t="shared" si="16"/>
        <v>16.829999999999998</v>
      </c>
      <c r="N51" s="77">
        <f t="shared" si="16"/>
        <v>2000.866</v>
      </c>
      <c r="O51" s="77">
        <f t="shared" si="16"/>
        <v>4205.7240000000002</v>
      </c>
      <c r="P51" s="77">
        <f t="shared" si="16"/>
        <v>2.2200000000000002</v>
      </c>
      <c r="Q51" s="77">
        <f t="shared" si="16"/>
        <v>905.41199999999992</v>
      </c>
      <c r="R51" s="77">
        <f t="shared" si="16"/>
        <v>0</v>
      </c>
      <c r="S51" s="77">
        <f t="shared" si="16"/>
        <v>142.20999999999998</v>
      </c>
      <c r="T51" s="77">
        <f t="shared" si="16"/>
        <v>4207.9439999999995</v>
      </c>
      <c r="U51" s="77">
        <f t="shared" si="16"/>
        <v>178234.86</v>
      </c>
      <c r="V51" s="127"/>
      <c r="W51" s="127"/>
      <c r="X51" s="127"/>
    </row>
    <row r="52" spans="1:24" s="84" customFormat="1" ht="42.75" hidden="1" customHeight="1">
      <c r="A52" s="80"/>
      <c r="B52" s="81"/>
      <c r="C52" s="82"/>
      <c r="D52" s="82"/>
      <c r="E52" s="71">
        <f>'September 2021'!E52+'october 2021'!D52</f>
        <v>0</v>
      </c>
      <c r="F52" s="82"/>
      <c r="G52" s="71">
        <f>'September 2021'!G52+'october 2021'!F52</f>
        <v>0</v>
      </c>
      <c r="H52" s="82"/>
      <c r="I52" s="82"/>
      <c r="J52" s="82"/>
      <c r="K52" s="83"/>
      <c r="L52" s="82"/>
      <c r="M52" s="71">
        <f>'September 2021'!M52+'october 2021'!L52</f>
        <v>0</v>
      </c>
      <c r="N52" s="82"/>
      <c r="O52" s="82"/>
      <c r="P52" s="82"/>
      <c r="Q52" s="71">
        <f>'September 2021'!Q52+'october 2021'!P52</f>
        <v>0</v>
      </c>
      <c r="R52" s="82"/>
      <c r="S52" s="82"/>
      <c r="T52" s="82"/>
      <c r="U52" s="82"/>
      <c r="V52" s="82"/>
      <c r="W52" s="82"/>
      <c r="X52" s="82"/>
    </row>
    <row r="53" spans="1:24" s="84" customFormat="1" hidden="1">
      <c r="A53" s="80"/>
      <c r="B53" s="81"/>
      <c r="C53" s="82"/>
      <c r="D53" s="82"/>
      <c r="E53" s="71">
        <f>'September 2021'!E53+'october 2021'!D53</f>
        <v>0</v>
      </c>
      <c r="F53" s="82"/>
      <c r="G53" s="71">
        <f>'September 2021'!G53+'october 2021'!F53</f>
        <v>0</v>
      </c>
      <c r="H53" s="82"/>
      <c r="I53" s="85"/>
      <c r="J53" s="82"/>
      <c r="K53" s="83"/>
      <c r="L53" s="82"/>
      <c r="M53" s="71">
        <f>'September 2021'!M53+'october 2021'!L53</f>
        <v>0</v>
      </c>
      <c r="N53" s="82"/>
      <c r="O53" s="82"/>
      <c r="P53" s="85"/>
      <c r="Q53" s="71">
        <f>'September 2021'!Q53+'october 2021'!P53</f>
        <v>0</v>
      </c>
      <c r="R53" s="82"/>
      <c r="S53" s="85"/>
      <c r="T53" s="86"/>
      <c r="U53" s="82"/>
      <c r="V53" s="82"/>
      <c r="W53" s="82"/>
      <c r="X53" s="82"/>
    </row>
    <row r="54" spans="1:24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  <c r="X54" s="82"/>
    </row>
    <row r="55" spans="1:24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  <c r="X55" s="82"/>
    </row>
    <row r="56" spans="1:24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25">
        <f>D51+J51+P51-F51-L51-R51</f>
        <v>171.786</v>
      </c>
      <c r="I56" s="125"/>
      <c r="J56" s="125"/>
      <c r="K56" s="125"/>
      <c r="L56" s="125"/>
      <c r="M56" s="125"/>
      <c r="N56" s="125"/>
      <c r="O56" s="90"/>
      <c r="P56" s="125"/>
      <c r="Q56" s="125"/>
      <c r="R56" s="125"/>
      <c r="S56" s="125"/>
      <c r="T56" s="125"/>
      <c r="U56" s="126"/>
      <c r="V56" s="126"/>
      <c r="W56" s="126"/>
      <c r="X56" s="126"/>
    </row>
    <row r="57" spans="1:24" s="78" customFormat="1" ht="66" customHeight="1">
      <c r="A57" s="87"/>
      <c r="B57" s="88"/>
      <c r="C57" s="125"/>
      <c r="D57" s="184" t="s">
        <v>62</v>
      </c>
      <c r="E57" s="184"/>
      <c r="F57" s="184"/>
      <c r="G57" s="184"/>
      <c r="H57" s="125">
        <f>E51+K51+Q51-G51-M51-S51</f>
        <v>1284.5729999999999</v>
      </c>
      <c r="I57" s="125"/>
      <c r="J57" s="125"/>
      <c r="K57" s="125"/>
      <c r="L57" s="125"/>
      <c r="M57" s="125"/>
      <c r="N57" s="125"/>
      <c r="O57" s="90"/>
      <c r="P57" s="125"/>
      <c r="Q57" s="125"/>
      <c r="R57" s="125"/>
      <c r="S57" s="125"/>
      <c r="T57" s="125"/>
      <c r="U57" s="126"/>
      <c r="V57" s="126"/>
      <c r="W57" s="126"/>
      <c r="X57" s="126"/>
    </row>
    <row r="58" spans="1:24" ht="54" customHeight="1">
      <c r="C58" s="89"/>
      <c r="D58" s="184" t="s">
        <v>63</v>
      </c>
      <c r="E58" s="184"/>
      <c r="F58" s="184"/>
      <c r="G58" s="184"/>
      <c r="H58" s="125">
        <f>H51+N51+T51</f>
        <v>178234.86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  <c r="X58" s="73"/>
    </row>
    <row r="59" spans="1:24" ht="42.75" customHeight="1">
      <c r="C59" s="126"/>
      <c r="D59" s="126"/>
      <c r="E59" s="46"/>
      <c r="H59" s="92"/>
      <c r="J59" s="94">
        <f>'july 2021'!H58+'october 2021'!H56</f>
        <v>177846.26399999997</v>
      </c>
      <c r="K59" s="92"/>
      <c r="L59" s="94" t="e">
        <f>#REF!+'october 2021'!H56</f>
        <v>#REF!</v>
      </c>
      <c r="M59" s="92"/>
      <c r="O59" s="73"/>
    </row>
    <row r="60" spans="1:24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#REF!+'october 2021'!H56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4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2021'!H58+'october 2021'!H56</f>
        <v>177009.429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4" s="78" customFormat="1">
      <c r="B62" s="88"/>
      <c r="F62" s="98"/>
      <c r="I62" s="96"/>
      <c r="J62" s="98"/>
      <c r="Q62" s="126"/>
      <c r="R62" s="126"/>
      <c r="S62" s="63"/>
      <c r="T62" s="126"/>
      <c r="U62" s="126"/>
      <c r="V62" s="86">
        <f>Q51+K51+E51-S51-M51-G51</f>
        <v>1284.5729999999999</v>
      </c>
      <c r="W62" s="126"/>
      <c r="X62" s="126"/>
    </row>
    <row r="63" spans="1:24" s="78" customFormat="1" ht="61.5" customHeight="1">
      <c r="B63" s="88"/>
      <c r="G63" s="97">
        <f>'[1]May 2020'!H56+'october 2021'!H56</f>
        <v>174902.747</v>
      </c>
      <c r="J63" s="185" t="s">
        <v>67</v>
      </c>
      <c r="K63" s="185"/>
      <c r="L63" s="185"/>
      <c r="O63" s="126"/>
      <c r="S63" s="98"/>
      <c r="U63" s="126"/>
      <c r="V63" s="126"/>
      <c r="W63" s="126"/>
      <c r="X63" s="126"/>
    </row>
    <row r="64" spans="1:24" s="78" customFormat="1" ht="58.5" customHeight="1">
      <c r="B64" s="88"/>
      <c r="H64" s="46"/>
      <c r="J64" s="185" t="s">
        <v>68</v>
      </c>
      <c r="K64" s="185"/>
      <c r="L64" s="185"/>
      <c r="O64" s="126"/>
      <c r="S64" s="98"/>
      <c r="U64" s="126"/>
      <c r="V64" s="126"/>
      <c r="W64" s="126"/>
      <c r="X64" s="126"/>
    </row>
    <row r="66" spans="2:24">
      <c r="H66" s="94" t="e">
        <f>#REF!+'october 2021'!H56</f>
        <v>#REF!</v>
      </c>
    </row>
    <row r="67" spans="2:24">
      <c r="H67" s="92"/>
      <c r="J67" s="92"/>
    </row>
    <row r="69" spans="2:24">
      <c r="B69" s="64"/>
      <c r="G69" s="100"/>
      <c r="O69" s="64"/>
      <c r="U69" s="64"/>
      <c r="V69" s="64"/>
      <c r="W69" s="64"/>
      <c r="X69" s="64"/>
    </row>
  </sheetData>
  <mergeCells count="29">
    <mergeCell ref="J64:L64"/>
    <mergeCell ref="D58:G58"/>
    <mergeCell ref="B60:F60"/>
    <mergeCell ref="Q60:U60"/>
    <mergeCell ref="B61:F61"/>
    <mergeCell ref="Q61:U61"/>
    <mergeCell ref="J63:L63"/>
    <mergeCell ref="D57:G57"/>
    <mergeCell ref="H5:H6"/>
    <mergeCell ref="I5:I6"/>
    <mergeCell ref="J5:K5"/>
    <mergeCell ref="L5:M5"/>
    <mergeCell ref="D56:G5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69"/>
  <sheetViews>
    <sheetView topLeftCell="G1" zoomScale="50" zoomScaleNormal="50" zoomScaleSheetLayoutView="25" workbookViewId="0">
      <pane ySplit="6" topLeftCell="A46" activePane="bottomLeft" state="frozen"/>
      <selection pane="bottomLeft" sqref="A1:XFD1048576"/>
    </sheetView>
  </sheetViews>
  <sheetFormatPr defaultRowHeight="33"/>
  <cols>
    <col min="1" max="1" width="16.7109375" style="64" customWidth="1"/>
    <col min="2" max="2" width="42.7109375" style="91" customWidth="1"/>
    <col min="3" max="3" width="36.5703125" style="64" customWidth="1"/>
    <col min="4" max="4" width="28.140625" style="64" customWidth="1"/>
    <col min="5" max="5" width="40.28515625" style="64" customWidth="1"/>
    <col min="6" max="6" width="32.42578125" style="64" customWidth="1"/>
    <col min="7" max="7" width="28.140625" style="64" customWidth="1"/>
    <col min="8" max="8" width="41.85546875" style="64" customWidth="1"/>
    <col min="9" max="9" width="29.5703125" style="64" customWidth="1"/>
    <col min="10" max="10" width="39.42578125" style="64" customWidth="1"/>
    <col min="11" max="11" width="28.140625" style="64" customWidth="1"/>
    <col min="12" max="12" width="36.7109375" style="64" customWidth="1"/>
    <col min="13" max="13" width="30.140625" style="64" customWidth="1"/>
    <col min="14" max="14" width="28.140625" style="64" customWidth="1"/>
    <col min="15" max="15" width="47.28515625" style="66" customWidth="1"/>
    <col min="16" max="16" width="32.7109375" style="64" customWidth="1"/>
    <col min="17" max="17" width="34.5703125" style="64" customWidth="1"/>
    <col min="18" max="18" width="36" style="64" customWidth="1"/>
    <col min="19" max="19" width="28.140625" style="67" customWidth="1"/>
    <col min="20" max="20" width="28.140625" style="64" customWidth="1"/>
    <col min="21" max="21" width="36.7109375" style="66" customWidth="1"/>
    <col min="22" max="23" width="26" style="66" customWidth="1"/>
    <col min="24" max="16384" width="9.140625" style="64"/>
  </cols>
  <sheetData>
    <row r="1" spans="1:183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63"/>
      <c r="W1" s="63"/>
    </row>
    <row r="2" spans="1:183" ht="7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63"/>
      <c r="W2" s="63"/>
    </row>
    <row r="3" spans="1:183" ht="35.25" customHeight="1">
      <c r="A3" s="180" t="s">
        <v>77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63"/>
      <c r="W3" s="63"/>
    </row>
    <row r="4" spans="1:183" s="67" customFormat="1" ht="32.25" customHeight="1">
      <c r="A4" s="180" t="s">
        <v>2</v>
      </c>
      <c r="B4" s="180" t="s">
        <v>3</v>
      </c>
      <c r="C4" s="180" t="s">
        <v>4</v>
      </c>
      <c r="D4" s="180"/>
      <c r="E4" s="180"/>
      <c r="F4" s="180"/>
      <c r="G4" s="180"/>
      <c r="H4" s="180"/>
      <c r="I4" s="180" t="s">
        <v>5</v>
      </c>
      <c r="J4" s="183"/>
      <c r="K4" s="183"/>
      <c r="L4" s="183"/>
      <c r="M4" s="183"/>
      <c r="N4" s="183"/>
      <c r="O4" s="180" t="s">
        <v>6</v>
      </c>
      <c r="P4" s="183"/>
      <c r="Q4" s="183"/>
      <c r="R4" s="183"/>
      <c r="S4" s="183"/>
      <c r="T4" s="183"/>
      <c r="U4" s="65"/>
      <c r="V4" s="66"/>
      <c r="W4" s="66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</row>
    <row r="5" spans="1:183" s="67" customFormat="1" ht="41.25" customHeight="1">
      <c r="A5" s="180"/>
      <c r="B5" s="180"/>
      <c r="C5" s="180" t="s">
        <v>7</v>
      </c>
      <c r="D5" s="180" t="s">
        <v>8</v>
      </c>
      <c r="E5" s="180"/>
      <c r="F5" s="180" t="s">
        <v>9</v>
      </c>
      <c r="G5" s="180"/>
      <c r="H5" s="180" t="s">
        <v>10</v>
      </c>
      <c r="I5" s="180" t="s">
        <v>7</v>
      </c>
      <c r="J5" s="180" t="s">
        <v>8</v>
      </c>
      <c r="K5" s="180"/>
      <c r="L5" s="180" t="s">
        <v>9</v>
      </c>
      <c r="M5" s="180"/>
      <c r="N5" s="180" t="s">
        <v>10</v>
      </c>
      <c r="O5" s="180" t="s">
        <v>11</v>
      </c>
      <c r="P5" s="180" t="s">
        <v>8</v>
      </c>
      <c r="Q5" s="180"/>
      <c r="R5" s="180" t="s">
        <v>9</v>
      </c>
      <c r="S5" s="180"/>
      <c r="T5" s="180" t="s">
        <v>10</v>
      </c>
      <c r="U5" s="180" t="s">
        <v>12</v>
      </c>
      <c r="V5" s="63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</row>
    <row r="6" spans="1:183" s="67" customFormat="1" ht="60" customHeight="1">
      <c r="A6" s="180"/>
      <c r="B6" s="180"/>
      <c r="C6" s="180"/>
      <c r="D6" s="128"/>
      <c r="E6" s="128" t="s">
        <v>14</v>
      </c>
      <c r="F6" s="128" t="s">
        <v>13</v>
      </c>
      <c r="G6" s="128" t="s">
        <v>14</v>
      </c>
      <c r="H6" s="180"/>
      <c r="I6" s="180"/>
      <c r="J6" s="68" t="s">
        <v>13</v>
      </c>
      <c r="K6" s="128" t="s">
        <v>14</v>
      </c>
      <c r="L6" s="128" t="s">
        <v>13</v>
      </c>
      <c r="M6" s="128" t="s">
        <v>14</v>
      </c>
      <c r="N6" s="180"/>
      <c r="O6" s="180"/>
      <c r="P6" s="128" t="s">
        <v>13</v>
      </c>
      <c r="Q6" s="128" t="s">
        <v>14</v>
      </c>
      <c r="R6" s="128" t="s">
        <v>13</v>
      </c>
      <c r="S6" s="128" t="s">
        <v>14</v>
      </c>
      <c r="T6" s="180"/>
      <c r="U6" s="180"/>
      <c r="V6" s="63"/>
      <c r="W6" s="63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</row>
    <row r="7" spans="1:183" ht="42.75" customHeight="1">
      <c r="A7" s="69">
        <v>1</v>
      </c>
      <c r="B7" s="70" t="s">
        <v>15</v>
      </c>
      <c r="C7" s="71">
        <f>'october 2021'!H7</f>
        <v>2138.3200000000006</v>
      </c>
      <c r="D7" s="71">
        <v>0</v>
      </c>
      <c r="E7" s="71">
        <f>'october 2021'!E7+'November 2021'!D7</f>
        <v>0</v>
      </c>
      <c r="F7" s="71">
        <v>0</v>
      </c>
      <c r="G7" s="71">
        <f>'october 2021'!G7+'November 2021'!F7</f>
        <v>38.299999999999997</v>
      </c>
      <c r="H7" s="71">
        <f>C7+(D7-F7)</f>
        <v>2138.3200000000006</v>
      </c>
      <c r="I7" s="71">
        <f>'october 2021'!N7:N7</f>
        <v>301.39999999999992</v>
      </c>
      <c r="J7" s="71">
        <v>0.04</v>
      </c>
      <c r="K7" s="71">
        <f>'october 2021'!K7+'November 2021'!J7</f>
        <v>4.07</v>
      </c>
      <c r="L7" s="71">
        <v>0</v>
      </c>
      <c r="M7" s="71">
        <f>'october 2021'!M7+'November 2021'!L7</f>
        <v>0</v>
      </c>
      <c r="N7" s="71">
        <f>I7+J7-L7</f>
        <v>301.43999999999994</v>
      </c>
      <c r="O7" s="72">
        <f>'october 2021'!T7</f>
        <v>162.07000000000008</v>
      </c>
      <c r="P7" s="71">
        <v>0</v>
      </c>
      <c r="Q7" s="71">
        <f>'october 2021'!Q7+'November 2021'!P7</f>
        <v>0.16</v>
      </c>
      <c r="R7" s="71">
        <v>0</v>
      </c>
      <c r="S7" s="71">
        <f>'october 2021'!S7+'November 2021'!R7</f>
        <v>46</v>
      </c>
      <c r="T7" s="72">
        <f>O7+P7-R7</f>
        <v>162.07000000000008</v>
      </c>
      <c r="U7" s="72">
        <f>H7+N7+T7</f>
        <v>2601.8300000000008</v>
      </c>
      <c r="V7" s="73"/>
      <c r="W7" s="73"/>
    </row>
    <row r="8" spans="1:183" ht="42.75" customHeight="1">
      <c r="A8" s="69">
        <v>2</v>
      </c>
      <c r="B8" s="70" t="s">
        <v>16</v>
      </c>
      <c r="C8" s="71">
        <f>'october 2021'!H8</f>
        <v>10.684999999999999</v>
      </c>
      <c r="D8" s="71">
        <v>0.36</v>
      </c>
      <c r="E8" s="71">
        <f>'october 2021'!E8+'November 2021'!D8</f>
        <v>0.72</v>
      </c>
      <c r="F8" s="71">
        <v>0.39</v>
      </c>
      <c r="G8" s="71">
        <f>'october 2021'!G8+'November 2021'!F8</f>
        <v>0.39</v>
      </c>
      <c r="H8" s="71">
        <f t="shared" ref="H8:H51" si="0">C8+(D8-F8)</f>
        <v>10.654999999999999</v>
      </c>
      <c r="I8" s="71">
        <f>'october 2021'!N8:N8</f>
        <v>38.885000000000005</v>
      </c>
      <c r="J8" s="71">
        <v>1.44</v>
      </c>
      <c r="K8" s="71">
        <f>'october 2021'!K8+'November 2021'!J8</f>
        <v>9.0449999999999999</v>
      </c>
      <c r="L8" s="71">
        <v>0</v>
      </c>
      <c r="M8" s="71">
        <f>'october 2021'!M8+'November 2021'!L8</f>
        <v>0</v>
      </c>
      <c r="N8" s="71">
        <f t="shared" ref="N8:N51" si="1">I8+J8-L8</f>
        <v>40.325000000000003</v>
      </c>
      <c r="O8" s="72">
        <f>'october 2021'!T8</f>
        <v>164.56</v>
      </c>
      <c r="P8" s="71">
        <v>0</v>
      </c>
      <c r="Q8" s="71">
        <f>'october 2021'!Q8+'November 2021'!P8</f>
        <v>0</v>
      </c>
      <c r="R8" s="71">
        <v>0</v>
      </c>
      <c r="S8" s="71">
        <f>'october 2021'!S8+'November 2021'!R8</f>
        <v>0</v>
      </c>
      <c r="T8" s="72">
        <f t="shared" ref="T8:T51" si="2">O8+P8-R8</f>
        <v>164.56</v>
      </c>
      <c r="U8" s="72">
        <f t="shared" ref="U8:U51" si="3">H8+N8+T8</f>
        <v>215.54000000000002</v>
      </c>
      <c r="V8" s="73"/>
      <c r="W8" s="73"/>
    </row>
    <row r="9" spans="1:183" ht="42.75" customHeight="1">
      <c r="A9" s="69">
        <v>3</v>
      </c>
      <c r="B9" s="70" t="s">
        <v>17</v>
      </c>
      <c r="C9" s="71">
        <f>'october 2021'!H9</f>
        <v>1250.3299999999997</v>
      </c>
      <c r="D9" s="71">
        <v>0</v>
      </c>
      <c r="E9" s="71">
        <f>'october 2021'!E9+'November 2021'!D9</f>
        <v>0</v>
      </c>
      <c r="F9" s="71">
        <v>0</v>
      </c>
      <c r="G9" s="71">
        <f>'october 2021'!G9+'November 2021'!F9</f>
        <v>0</v>
      </c>
      <c r="H9" s="71">
        <f t="shared" si="0"/>
        <v>1250.3299999999997</v>
      </c>
      <c r="I9" s="71">
        <f>'october 2021'!N9:N9</f>
        <v>152.86600000000004</v>
      </c>
      <c r="J9" s="71">
        <v>6.51</v>
      </c>
      <c r="K9" s="71">
        <f>'october 2021'!K9+'November 2021'!J9</f>
        <v>10.362</v>
      </c>
      <c r="L9" s="71">
        <v>0</v>
      </c>
      <c r="M9" s="71">
        <f>'october 2021'!M9+'November 2021'!L9</f>
        <v>0</v>
      </c>
      <c r="N9" s="71">
        <f t="shared" si="1"/>
        <v>159.37600000000003</v>
      </c>
      <c r="O9" s="72">
        <f>'october 2021'!T9</f>
        <v>141.44</v>
      </c>
      <c r="P9" s="71">
        <v>0</v>
      </c>
      <c r="Q9" s="71">
        <f>'october 2021'!Q9+'November 2021'!P9</f>
        <v>0</v>
      </c>
      <c r="R9" s="71">
        <v>0</v>
      </c>
      <c r="S9" s="71">
        <f>'october 2021'!S9+'November 2021'!R9</f>
        <v>0</v>
      </c>
      <c r="T9" s="72">
        <f t="shared" si="2"/>
        <v>141.44</v>
      </c>
      <c r="U9" s="72">
        <f t="shared" si="3"/>
        <v>1551.1459999999997</v>
      </c>
      <c r="V9" s="73"/>
      <c r="W9" s="73"/>
    </row>
    <row r="10" spans="1:183" ht="42.75" customHeight="1">
      <c r="A10" s="69">
        <v>4</v>
      </c>
      <c r="B10" s="74" t="s">
        <v>18</v>
      </c>
      <c r="C10" s="71">
        <f>'october 2021'!H10</f>
        <v>183.93</v>
      </c>
      <c r="D10" s="71">
        <v>0</v>
      </c>
      <c r="E10" s="71">
        <f>'october 2021'!E10+'November 2021'!D10</f>
        <v>0</v>
      </c>
      <c r="F10" s="71">
        <v>0</v>
      </c>
      <c r="G10" s="71">
        <f>'october 2021'!G10+'November 2021'!F10</f>
        <v>0</v>
      </c>
      <c r="H10" s="71">
        <f t="shared" si="0"/>
        <v>183.93</v>
      </c>
      <c r="I10" s="71">
        <f>'october 2021'!N10:N10</f>
        <v>164.49900000000008</v>
      </c>
      <c r="J10" s="71">
        <v>0.05</v>
      </c>
      <c r="K10" s="71">
        <f>'october 2021'!K10+'November 2021'!J10</f>
        <v>2.7740000000000005</v>
      </c>
      <c r="L10" s="71">
        <v>0</v>
      </c>
      <c r="M10" s="71">
        <f>'october 2021'!M10+'November 2021'!L10</f>
        <v>0</v>
      </c>
      <c r="N10" s="71">
        <f t="shared" si="1"/>
        <v>164.54900000000009</v>
      </c>
      <c r="O10" s="72">
        <f>'october 2021'!T10</f>
        <v>409.47999999999996</v>
      </c>
      <c r="P10" s="71">
        <v>0</v>
      </c>
      <c r="Q10" s="71">
        <f>'october 2021'!Q10+'November 2021'!P10</f>
        <v>0</v>
      </c>
      <c r="R10" s="71">
        <v>0</v>
      </c>
      <c r="S10" s="71">
        <f>'october 2021'!S10+'November 2021'!R10</f>
        <v>0</v>
      </c>
      <c r="T10" s="72">
        <f t="shared" si="2"/>
        <v>409.47999999999996</v>
      </c>
      <c r="U10" s="72">
        <f t="shared" si="3"/>
        <v>757.95900000000006</v>
      </c>
      <c r="V10" s="73"/>
      <c r="W10" s="73"/>
    </row>
    <row r="11" spans="1:183" s="78" customFormat="1" ht="42.75" customHeight="1">
      <c r="A11" s="75"/>
      <c r="B11" s="76" t="s">
        <v>19</v>
      </c>
      <c r="C11" s="77">
        <f>SUM(C7:C10)</f>
        <v>3583.2649999999999</v>
      </c>
      <c r="D11" s="77">
        <f t="shared" ref="D11:R11" si="4">SUM(D7:D10)</f>
        <v>0.36</v>
      </c>
      <c r="E11" s="77">
        <f>'october 2021'!E11+'November 2021'!D11</f>
        <v>0.72</v>
      </c>
      <c r="F11" s="77">
        <f t="shared" si="4"/>
        <v>0.39</v>
      </c>
      <c r="G11" s="77">
        <f>'october 2021'!G11+'November 2021'!F11</f>
        <v>38.69</v>
      </c>
      <c r="H11" s="77">
        <f t="shared" si="0"/>
        <v>3583.2349999999997</v>
      </c>
      <c r="I11" s="77">
        <f t="shared" si="4"/>
        <v>657.65000000000009</v>
      </c>
      <c r="J11" s="77">
        <f t="shared" si="4"/>
        <v>8.0400000000000009</v>
      </c>
      <c r="K11" s="77">
        <f>'october 2021'!K11+'November 2021'!J11</f>
        <v>26.251000000000005</v>
      </c>
      <c r="L11" s="77">
        <f t="shared" si="4"/>
        <v>0</v>
      </c>
      <c r="M11" s="77">
        <f>'october 2021'!M11+'November 2021'!L11</f>
        <v>0</v>
      </c>
      <c r="N11" s="77">
        <f t="shared" si="1"/>
        <v>665.69</v>
      </c>
      <c r="O11" s="77">
        <f t="shared" si="4"/>
        <v>877.55000000000007</v>
      </c>
      <c r="P11" s="77">
        <f t="shared" si="4"/>
        <v>0</v>
      </c>
      <c r="Q11" s="77">
        <f>'october 2021'!Q11+'November 2021'!P11</f>
        <v>0.16</v>
      </c>
      <c r="R11" s="77">
        <f t="shared" si="4"/>
        <v>0</v>
      </c>
      <c r="S11" s="77">
        <f>'october 2021'!S11+'November 2021'!R11</f>
        <v>46</v>
      </c>
      <c r="T11" s="120">
        <f t="shared" si="2"/>
        <v>877.55000000000007</v>
      </c>
      <c r="U11" s="120">
        <f t="shared" si="3"/>
        <v>5126.4749999999995</v>
      </c>
      <c r="V11" s="129"/>
      <c r="W11" s="129"/>
    </row>
    <row r="12" spans="1:183" ht="42.75" customHeight="1">
      <c r="A12" s="69">
        <v>5</v>
      </c>
      <c r="B12" s="70" t="s">
        <v>20</v>
      </c>
      <c r="C12" s="71">
        <f>'october 2021'!H12</f>
        <v>1909.589999999999</v>
      </c>
      <c r="D12" s="71">
        <v>0</v>
      </c>
      <c r="E12" s="71">
        <f>'october 2021'!E12+'November 2021'!D12</f>
        <v>0</v>
      </c>
      <c r="F12" s="71">
        <v>0</v>
      </c>
      <c r="G12" s="71">
        <f>'october 2021'!G12+'November 2021'!F12</f>
        <v>64.61</v>
      </c>
      <c r="H12" s="71">
        <f t="shared" si="0"/>
        <v>1909.589999999999</v>
      </c>
      <c r="I12" s="71">
        <f>'october 2021'!N12:N12</f>
        <v>123.26299999999999</v>
      </c>
      <c r="J12" s="101">
        <v>0.09</v>
      </c>
      <c r="K12" s="71">
        <f>'october 2021'!K12+'November 2021'!J12</f>
        <v>1.0600000000000003</v>
      </c>
      <c r="L12" s="71">
        <v>0</v>
      </c>
      <c r="M12" s="71">
        <f>'october 2021'!M12+'November 2021'!L12</f>
        <v>0</v>
      </c>
      <c r="N12" s="71">
        <f t="shared" si="1"/>
        <v>123.35299999999999</v>
      </c>
      <c r="O12" s="72">
        <f>'october 2021'!T12</f>
        <v>326.75</v>
      </c>
      <c r="P12" s="71">
        <v>0</v>
      </c>
      <c r="Q12" s="71">
        <f>'october 2021'!Q12+'November 2021'!P12</f>
        <v>78.61</v>
      </c>
      <c r="R12" s="71">
        <v>0</v>
      </c>
      <c r="S12" s="71">
        <f>'october 2021'!S12+'November 2021'!R12</f>
        <v>0.5</v>
      </c>
      <c r="T12" s="72">
        <f t="shared" si="2"/>
        <v>326.75</v>
      </c>
      <c r="U12" s="72">
        <f t="shared" si="3"/>
        <v>2359.6929999999993</v>
      </c>
      <c r="V12" s="73"/>
      <c r="W12" s="73"/>
    </row>
    <row r="13" spans="1:183" ht="42.75" customHeight="1">
      <c r="A13" s="69">
        <v>6</v>
      </c>
      <c r="B13" s="70" t="s">
        <v>21</v>
      </c>
      <c r="C13" s="71">
        <f>'october 2021'!H13</f>
        <v>1014.7699999999998</v>
      </c>
      <c r="D13" s="71">
        <v>0</v>
      </c>
      <c r="E13" s="71">
        <f>'october 2021'!E13+'November 2021'!D13</f>
        <v>0</v>
      </c>
      <c r="F13" s="71">
        <v>0</v>
      </c>
      <c r="G13" s="71">
        <f>'october 2021'!G13+'November 2021'!F13</f>
        <v>0</v>
      </c>
      <c r="H13" s="71">
        <f t="shared" si="0"/>
        <v>1014.7699999999998</v>
      </c>
      <c r="I13" s="71">
        <f>'october 2021'!N13:N13</f>
        <v>144.21400000000003</v>
      </c>
      <c r="J13" s="101">
        <v>1.05</v>
      </c>
      <c r="K13" s="71">
        <f>'october 2021'!K13+'November 2021'!J13</f>
        <v>4.33</v>
      </c>
      <c r="L13" s="71">
        <v>0</v>
      </c>
      <c r="M13" s="71">
        <f>'october 2021'!M13+'November 2021'!L13</f>
        <v>0</v>
      </c>
      <c r="N13" s="71">
        <f t="shared" si="1"/>
        <v>145.26400000000004</v>
      </c>
      <c r="O13" s="72">
        <f>'october 2021'!T13</f>
        <v>85.32</v>
      </c>
      <c r="P13" s="71">
        <v>0</v>
      </c>
      <c r="Q13" s="71">
        <f>'october 2021'!Q13+'November 2021'!P13</f>
        <v>0</v>
      </c>
      <c r="R13" s="71">
        <v>0</v>
      </c>
      <c r="S13" s="71">
        <f>'october 2021'!S13+'November 2021'!R13</f>
        <v>0</v>
      </c>
      <c r="T13" s="72">
        <f t="shared" si="2"/>
        <v>85.32</v>
      </c>
      <c r="U13" s="72">
        <f t="shared" si="3"/>
        <v>1245.3539999999998</v>
      </c>
      <c r="V13" s="73"/>
      <c r="W13" s="73"/>
    </row>
    <row r="14" spans="1:183" ht="42.75" customHeight="1">
      <c r="A14" s="69">
        <v>7</v>
      </c>
      <c r="B14" s="70" t="s">
        <v>22</v>
      </c>
      <c r="C14" s="71">
        <f>'october 2021'!H14</f>
        <v>2182.3299999999995</v>
      </c>
      <c r="D14" s="71">
        <v>0</v>
      </c>
      <c r="E14" s="71">
        <f>'october 2021'!E14+'November 2021'!D14</f>
        <v>0.15</v>
      </c>
      <c r="F14" s="71">
        <v>0</v>
      </c>
      <c r="G14" s="71">
        <f>'october 2021'!G14+'November 2021'!F14</f>
        <v>0</v>
      </c>
      <c r="H14" s="71">
        <f t="shared" si="0"/>
        <v>2182.3299999999995</v>
      </c>
      <c r="I14" s="71">
        <f>'october 2021'!N14:N14</f>
        <v>200.93399999999997</v>
      </c>
      <c r="J14" s="102">
        <v>2.19</v>
      </c>
      <c r="K14" s="71">
        <f>'october 2021'!K14+'November 2021'!J14</f>
        <v>11.146999999999998</v>
      </c>
      <c r="L14" s="71">
        <v>0</v>
      </c>
      <c r="M14" s="71">
        <f>'october 2021'!M14+'November 2021'!L14</f>
        <v>0</v>
      </c>
      <c r="N14" s="71">
        <f t="shared" si="1"/>
        <v>203.12399999999997</v>
      </c>
      <c r="O14" s="72">
        <f>'october 2021'!T14</f>
        <v>318.15999999999997</v>
      </c>
      <c r="P14" s="71">
        <v>0.2</v>
      </c>
      <c r="Q14" s="71">
        <f>'october 2021'!Q14+'November 2021'!P14</f>
        <v>0.2</v>
      </c>
      <c r="R14" s="71">
        <v>0</v>
      </c>
      <c r="S14" s="71">
        <f>'october 2021'!S14+'November 2021'!R14</f>
        <v>0</v>
      </c>
      <c r="T14" s="72">
        <f t="shared" si="2"/>
        <v>318.35999999999996</v>
      </c>
      <c r="U14" s="72">
        <f t="shared" si="3"/>
        <v>2703.8139999999994</v>
      </c>
      <c r="V14" s="73"/>
      <c r="W14" s="73"/>
    </row>
    <row r="15" spans="1:183" s="78" customFormat="1" ht="42.75" customHeight="1">
      <c r="A15" s="75" t="s">
        <v>23</v>
      </c>
      <c r="B15" s="76" t="s">
        <v>24</v>
      </c>
      <c r="C15" s="77">
        <f>SUM(C12:C14)</f>
        <v>5106.6899999999987</v>
      </c>
      <c r="D15" s="77">
        <f t="shared" ref="D15:R15" si="5">SUM(D12:D14)</f>
        <v>0</v>
      </c>
      <c r="E15" s="77">
        <f>'october 2021'!E15+'November 2021'!D15</f>
        <v>0.15</v>
      </c>
      <c r="F15" s="77">
        <f t="shared" si="5"/>
        <v>0</v>
      </c>
      <c r="G15" s="77">
        <f>'october 2021'!G15+'November 2021'!F15</f>
        <v>64.61</v>
      </c>
      <c r="H15" s="77">
        <f t="shared" si="0"/>
        <v>5106.6899999999987</v>
      </c>
      <c r="I15" s="77">
        <f t="shared" si="5"/>
        <v>468.411</v>
      </c>
      <c r="J15" s="77">
        <f t="shared" si="5"/>
        <v>3.33</v>
      </c>
      <c r="K15" s="77">
        <f>'october 2021'!K15+'November 2021'!J15</f>
        <v>16.536999999999999</v>
      </c>
      <c r="L15" s="77">
        <f t="shared" si="5"/>
        <v>0</v>
      </c>
      <c r="M15" s="77">
        <f>'october 2021'!M15+'November 2021'!L15</f>
        <v>0</v>
      </c>
      <c r="N15" s="77">
        <f t="shared" si="1"/>
        <v>471.74099999999999</v>
      </c>
      <c r="O15" s="77">
        <f t="shared" si="5"/>
        <v>730.23</v>
      </c>
      <c r="P15" s="77">
        <f t="shared" si="5"/>
        <v>0.2</v>
      </c>
      <c r="Q15" s="77">
        <f>'october 2021'!Q15+'November 2021'!P15</f>
        <v>78.81</v>
      </c>
      <c r="R15" s="77">
        <f t="shared" si="5"/>
        <v>0</v>
      </c>
      <c r="S15" s="77">
        <f>'october 2021'!S15+'November 2021'!R15</f>
        <v>0.5</v>
      </c>
      <c r="T15" s="120">
        <f t="shared" si="2"/>
        <v>730.43000000000006</v>
      </c>
      <c r="U15" s="120">
        <f t="shared" si="3"/>
        <v>6308.860999999999</v>
      </c>
      <c r="V15" s="129"/>
      <c r="W15" s="129"/>
    </row>
    <row r="16" spans="1:183" ht="42.75" customHeight="1">
      <c r="A16" s="69">
        <v>8</v>
      </c>
      <c r="B16" s="70" t="s">
        <v>25</v>
      </c>
      <c r="C16" s="71">
        <f>'october 2021'!H16</f>
        <v>1894.0519999999992</v>
      </c>
      <c r="D16" s="71">
        <v>3.42</v>
      </c>
      <c r="E16" s="71">
        <f>'october 2021'!E16+'November 2021'!D16</f>
        <v>13.055999999999999</v>
      </c>
      <c r="F16" s="71">
        <v>3.1</v>
      </c>
      <c r="G16" s="71">
        <f>'october 2021'!G16+'November 2021'!F16</f>
        <v>36.680000000000007</v>
      </c>
      <c r="H16" s="71">
        <f t="shared" si="0"/>
        <v>1894.3719999999992</v>
      </c>
      <c r="I16" s="71">
        <f>'october 2021'!N16:N16</f>
        <v>66.515000000000029</v>
      </c>
      <c r="J16" s="71">
        <v>0.19</v>
      </c>
      <c r="K16" s="71">
        <f>'october 2021'!K16+'November 2021'!J16</f>
        <v>1.226</v>
      </c>
      <c r="L16" s="71">
        <v>0</v>
      </c>
      <c r="M16" s="71">
        <f>'october 2021'!M16+'November 2021'!L16</f>
        <v>0</v>
      </c>
      <c r="N16" s="71">
        <f t="shared" si="1"/>
        <v>66.705000000000027</v>
      </c>
      <c r="O16" s="72">
        <f>'october 2021'!T16</f>
        <v>90.668999999999983</v>
      </c>
      <c r="P16" s="71">
        <v>4.1399999999999997</v>
      </c>
      <c r="Q16" s="71">
        <f>'october 2021'!Q16+'November 2021'!P16</f>
        <v>18.100000000000001</v>
      </c>
      <c r="R16" s="71">
        <v>0</v>
      </c>
      <c r="S16" s="71">
        <f>'october 2021'!S16+'November 2021'!R16</f>
        <v>0</v>
      </c>
      <c r="T16" s="72">
        <f t="shared" si="2"/>
        <v>94.808999999999983</v>
      </c>
      <c r="U16" s="72">
        <f t="shared" si="3"/>
        <v>2055.8859999999991</v>
      </c>
      <c r="V16" s="73"/>
      <c r="W16" s="73"/>
    </row>
    <row r="17" spans="1:23" ht="57.75" customHeight="1">
      <c r="A17" s="69">
        <v>9</v>
      </c>
      <c r="B17" s="70" t="s">
        <v>26</v>
      </c>
      <c r="C17" s="71">
        <f>'october 2021'!H17</f>
        <v>657.05399999999986</v>
      </c>
      <c r="D17" s="71">
        <v>0</v>
      </c>
      <c r="E17" s="71">
        <f>'october 2021'!E17+'November 2021'!D17</f>
        <v>0</v>
      </c>
      <c r="F17" s="71">
        <v>0</v>
      </c>
      <c r="G17" s="71">
        <f>'october 2021'!G17+'November 2021'!F17</f>
        <v>77.06</v>
      </c>
      <c r="H17" s="71">
        <f t="shared" si="0"/>
        <v>657.05399999999986</v>
      </c>
      <c r="I17" s="71">
        <f>'october 2021'!N17:N17</f>
        <v>19.506999999999994</v>
      </c>
      <c r="J17" s="71">
        <v>0.18</v>
      </c>
      <c r="K17" s="71">
        <f>'october 2021'!K17+'November 2021'!J17</f>
        <v>1.4300000000000002</v>
      </c>
      <c r="L17" s="71">
        <v>0</v>
      </c>
      <c r="M17" s="71">
        <f>'october 2021'!M17+'November 2021'!L17</f>
        <v>4.09</v>
      </c>
      <c r="N17" s="71">
        <f t="shared" si="1"/>
        <v>19.686999999999994</v>
      </c>
      <c r="O17" s="72">
        <f>'october 2021'!T17</f>
        <v>407.971</v>
      </c>
      <c r="P17" s="71">
        <v>0</v>
      </c>
      <c r="Q17" s="71">
        <f>'october 2021'!Q17+'November 2021'!P17</f>
        <v>49.940000000000005</v>
      </c>
      <c r="R17" s="71">
        <v>0</v>
      </c>
      <c r="S17" s="71">
        <f>'october 2021'!S17+'November 2021'!R17</f>
        <v>0</v>
      </c>
      <c r="T17" s="72">
        <f t="shared" si="2"/>
        <v>407.971</v>
      </c>
      <c r="U17" s="72">
        <f t="shared" si="3"/>
        <v>1084.712</v>
      </c>
      <c r="V17" s="73"/>
      <c r="W17" s="73"/>
    </row>
    <row r="18" spans="1:23" ht="42.75" customHeight="1">
      <c r="A18" s="69">
        <v>10</v>
      </c>
      <c r="B18" s="70" t="s">
        <v>27</v>
      </c>
      <c r="C18" s="71">
        <f>'october 2021'!H18</f>
        <v>828.91499999999928</v>
      </c>
      <c r="D18" s="71">
        <v>0.3</v>
      </c>
      <c r="E18" s="71">
        <f>'october 2021'!E18+'November 2021'!D18</f>
        <v>2.0100000000000002</v>
      </c>
      <c r="F18" s="71">
        <v>0</v>
      </c>
      <c r="G18" s="71">
        <f>'october 2021'!G18+'November 2021'!F18</f>
        <v>0</v>
      </c>
      <c r="H18" s="71">
        <f t="shared" si="0"/>
        <v>829.21499999999924</v>
      </c>
      <c r="I18" s="71">
        <f>'october 2021'!N18:N18</f>
        <v>36.184999999999988</v>
      </c>
      <c r="J18" s="71">
        <v>0</v>
      </c>
      <c r="K18" s="71">
        <f>'october 2021'!K18+'November 2021'!J18</f>
        <v>0.15</v>
      </c>
      <c r="L18" s="71">
        <v>0</v>
      </c>
      <c r="M18" s="71">
        <f>'october 2021'!M18+'November 2021'!L18</f>
        <v>0</v>
      </c>
      <c r="N18" s="71">
        <f t="shared" si="1"/>
        <v>36.184999999999988</v>
      </c>
      <c r="O18" s="72">
        <f>'october 2021'!T18</f>
        <v>62.798000000000009</v>
      </c>
      <c r="P18" s="71">
        <v>0</v>
      </c>
      <c r="Q18" s="71">
        <f>'october 2021'!Q18+'November 2021'!P18</f>
        <v>2.3400000000000003</v>
      </c>
      <c r="R18" s="71">
        <v>0</v>
      </c>
      <c r="S18" s="71">
        <f>'october 2021'!S18+'November 2021'!R18</f>
        <v>0</v>
      </c>
      <c r="T18" s="72">
        <f t="shared" si="2"/>
        <v>62.798000000000009</v>
      </c>
      <c r="U18" s="72">
        <f t="shared" si="3"/>
        <v>928.19799999999918</v>
      </c>
      <c r="V18" s="73"/>
      <c r="W18" s="73"/>
    </row>
    <row r="19" spans="1:23" s="78" customFormat="1" ht="42.75" customHeight="1">
      <c r="A19" s="75"/>
      <c r="B19" s="76" t="s">
        <v>28</v>
      </c>
      <c r="C19" s="77">
        <f>SUM(C16:C18)</f>
        <v>3380.0209999999979</v>
      </c>
      <c r="D19" s="77">
        <f t="shared" ref="D19:R19" si="6">SUM(D16:D18)</f>
        <v>3.7199999999999998</v>
      </c>
      <c r="E19" s="77">
        <f>'october 2021'!E19+'November 2021'!D19</f>
        <v>15.065999999999999</v>
      </c>
      <c r="F19" s="77">
        <f t="shared" si="6"/>
        <v>3.1</v>
      </c>
      <c r="G19" s="77">
        <f>'october 2021'!G19+'November 2021'!F19</f>
        <v>113.74000000000001</v>
      </c>
      <c r="H19" s="77">
        <f t="shared" si="0"/>
        <v>3380.6409999999978</v>
      </c>
      <c r="I19" s="77">
        <f t="shared" si="6"/>
        <v>122.20700000000001</v>
      </c>
      <c r="J19" s="77">
        <f t="shared" si="6"/>
        <v>0.37</v>
      </c>
      <c r="K19" s="77">
        <f>'october 2021'!K19+'November 2021'!J19</f>
        <v>2.8060000000000005</v>
      </c>
      <c r="L19" s="77">
        <f t="shared" si="6"/>
        <v>0</v>
      </c>
      <c r="M19" s="77">
        <f>'october 2021'!M19+'November 2021'!L19</f>
        <v>4.09</v>
      </c>
      <c r="N19" s="77">
        <f t="shared" si="1"/>
        <v>122.57700000000001</v>
      </c>
      <c r="O19" s="77">
        <f t="shared" si="6"/>
        <v>561.43799999999999</v>
      </c>
      <c r="P19" s="77">
        <f t="shared" si="6"/>
        <v>4.1399999999999997</v>
      </c>
      <c r="Q19" s="77">
        <f>'october 2021'!Q19+'November 2021'!P19</f>
        <v>70.38000000000001</v>
      </c>
      <c r="R19" s="77">
        <f t="shared" si="6"/>
        <v>0</v>
      </c>
      <c r="S19" s="77">
        <f>'october 2021'!S19+'November 2021'!R19</f>
        <v>0</v>
      </c>
      <c r="T19" s="120">
        <f t="shared" si="2"/>
        <v>565.57799999999997</v>
      </c>
      <c r="U19" s="120">
        <f t="shared" si="3"/>
        <v>4068.795999999998</v>
      </c>
      <c r="V19" s="129"/>
      <c r="W19" s="129"/>
    </row>
    <row r="20" spans="1:23" ht="42.75" customHeight="1">
      <c r="A20" s="69">
        <v>11</v>
      </c>
      <c r="B20" s="70" t="s">
        <v>29</v>
      </c>
      <c r="C20" s="71">
        <f>'october 2021'!H20</f>
        <v>1356.0049999999994</v>
      </c>
      <c r="D20" s="71">
        <v>0</v>
      </c>
      <c r="E20" s="71">
        <f>'october 2021'!E20+'November 2021'!D20</f>
        <v>3.3650000000000002</v>
      </c>
      <c r="F20" s="71">
        <v>0</v>
      </c>
      <c r="G20" s="71">
        <f>'october 2021'!G20+'November 2021'!F20</f>
        <v>56</v>
      </c>
      <c r="H20" s="71">
        <f t="shared" si="0"/>
        <v>1356.0049999999994</v>
      </c>
      <c r="I20" s="71">
        <f>'october 2021'!N20:N20</f>
        <v>145.696</v>
      </c>
      <c r="J20" s="71">
        <v>0.36</v>
      </c>
      <c r="K20" s="71">
        <f>'october 2021'!K20+'November 2021'!J20</f>
        <v>1.3610000000000002</v>
      </c>
      <c r="L20" s="71">
        <v>0</v>
      </c>
      <c r="M20" s="71">
        <f>'october 2021'!M20+'November 2021'!L20</f>
        <v>0</v>
      </c>
      <c r="N20" s="71">
        <f t="shared" si="1"/>
        <v>146.05600000000001</v>
      </c>
      <c r="O20" s="72">
        <f>'october 2021'!T20</f>
        <v>341.41099999999994</v>
      </c>
      <c r="P20" s="71">
        <v>0.24</v>
      </c>
      <c r="Q20" s="71">
        <f>'october 2021'!Q20+'November 2021'!P20</f>
        <v>56.927</v>
      </c>
      <c r="R20" s="71">
        <v>0</v>
      </c>
      <c r="S20" s="71">
        <f>'october 2021'!S20+'November 2021'!R20</f>
        <v>0</v>
      </c>
      <c r="T20" s="72">
        <f t="shared" si="2"/>
        <v>341.65099999999995</v>
      </c>
      <c r="U20" s="72">
        <f t="shared" si="3"/>
        <v>1843.7119999999995</v>
      </c>
      <c r="V20" s="73"/>
      <c r="W20" s="73"/>
    </row>
    <row r="21" spans="1:23" ht="42.75" customHeight="1">
      <c r="A21" s="69">
        <v>12</v>
      </c>
      <c r="B21" s="70" t="s">
        <v>30</v>
      </c>
      <c r="C21" s="71">
        <f>'october 2021'!H21</f>
        <v>856.92999999999984</v>
      </c>
      <c r="D21" s="71">
        <v>0</v>
      </c>
      <c r="E21" s="71">
        <f>'october 2021'!E21+'November 2021'!D21</f>
        <v>0.05</v>
      </c>
      <c r="F21" s="71">
        <v>0.16</v>
      </c>
      <c r="G21" s="71">
        <f>'october 2021'!G21+'November 2021'!F21</f>
        <v>41.899999999999991</v>
      </c>
      <c r="H21" s="71">
        <f t="shared" si="0"/>
        <v>856.76999999999987</v>
      </c>
      <c r="I21" s="71">
        <f>'october 2021'!N21:N21</f>
        <v>67.603000000000009</v>
      </c>
      <c r="J21" s="71">
        <v>0.03</v>
      </c>
      <c r="K21" s="71">
        <f>'october 2021'!K21+'November 2021'!J21</f>
        <v>21.27</v>
      </c>
      <c r="L21" s="71">
        <v>0</v>
      </c>
      <c r="M21" s="71">
        <f>'october 2021'!M21+'November 2021'!L21</f>
        <v>0</v>
      </c>
      <c r="N21" s="71">
        <f t="shared" si="1"/>
        <v>67.63300000000001</v>
      </c>
      <c r="O21" s="72">
        <f>'october 2021'!T21</f>
        <v>224.91000000000003</v>
      </c>
      <c r="P21" s="71">
        <v>0.16</v>
      </c>
      <c r="Q21" s="71">
        <f>'october 2021'!Q21+'November 2021'!P21</f>
        <v>73.139999999999986</v>
      </c>
      <c r="R21" s="71">
        <v>0</v>
      </c>
      <c r="S21" s="71">
        <f>'october 2021'!S21+'November 2021'!R21</f>
        <v>0</v>
      </c>
      <c r="T21" s="72">
        <f t="shared" si="2"/>
        <v>225.07000000000002</v>
      </c>
      <c r="U21" s="72">
        <f t="shared" si="3"/>
        <v>1149.473</v>
      </c>
      <c r="V21" s="73"/>
      <c r="W21" s="73"/>
    </row>
    <row r="22" spans="1:23" ht="42.75" customHeight="1">
      <c r="A22" s="69">
        <v>13</v>
      </c>
      <c r="B22" s="70" t="s">
        <v>31</v>
      </c>
      <c r="C22" s="71">
        <f>'october 2021'!H22</f>
        <v>329.84999999999985</v>
      </c>
      <c r="D22" s="71">
        <v>0</v>
      </c>
      <c r="E22" s="71">
        <f>'october 2021'!E22+'November 2021'!D22</f>
        <v>0</v>
      </c>
      <c r="F22" s="71">
        <v>0</v>
      </c>
      <c r="G22" s="71">
        <f>'october 2021'!G22+'November 2021'!F22</f>
        <v>269.70999999999998</v>
      </c>
      <c r="H22" s="71">
        <f t="shared" si="0"/>
        <v>329.84999999999985</v>
      </c>
      <c r="I22" s="71">
        <f>'october 2021'!N22:N22</f>
        <v>16.070000000000007</v>
      </c>
      <c r="J22" s="71">
        <v>0.08</v>
      </c>
      <c r="K22" s="71">
        <f>'october 2021'!K22+'November 2021'!J22</f>
        <v>1.7700000000000002</v>
      </c>
      <c r="L22" s="71">
        <v>0</v>
      </c>
      <c r="M22" s="71">
        <f>'october 2021'!M22+'November 2021'!L22</f>
        <v>12.74</v>
      </c>
      <c r="N22" s="71">
        <f t="shared" si="1"/>
        <v>16.150000000000006</v>
      </c>
      <c r="O22" s="72">
        <f>'october 2021'!T22</f>
        <v>585.8599999999999</v>
      </c>
      <c r="P22" s="71">
        <v>0</v>
      </c>
      <c r="Q22" s="71">
        <f>'october 2021'!Q22+'November 2021'!P22</f>
        <v>300.57</v>
      </c>
      <c r="R22" s="71">
        <v>0</v>
      </c>
      <c r="S22" s="71">
        <f>'october 2021'!S22+'November 2021'!R22</f>
        <v>5.72</v>
      </c>
      <c r="T22" s="72">
        <f t="shared" si="2"/>
        <v>585.8599999999999</v>
      </c>
      <c r="U22" s="72">
        <f t="shared" si="3"/>
        <v>931.85999999999979</v>
      </c>
      <c r="V22" s="73"/>
      <c r="W22" s="73"/>
    </row>
    <row r="23" spans="1:23" ht="42.75" customHeight="1">
      <c r="A23" s="69">
        <v>14</v>
      </c>
      <c r="B23" s="70" t="s">
        <v>32</v>
      </c>
      <c r="C23" s="71">
        <f>'october 2021'!H23</f>
        <v>1174.212</v>
      </c>
      <c r="D23" s="71">
        <v>1.5</v>
      </c>
      <c r="E23" s="71">
        <f>'october 2021'!E23+'November 2021'!D23</f>
        <v>18.625999999999998</v>
      </c>
      <c r="F23" s="71">
        <v>0</v>
      </c>
      <c r="G23" s="71">
        <f>'october 2021'!G23+'November 2021'!F23</f>
        <v>0</v>
      </c>
      <c r="H23" s="71">
        <f t="shared" si="0"/>
        <v>1175.712</v>
      </c>
      <c r="I23" s="71">
        <f>'october 2021'!N23:N23</f>
        <v>11.143999999999997</v>
      </c>
      <c r="J23" s="71">
        <v>0.16</v>
      </c>
      <c r="K23" s="71">
        <f>'october 2021'!K23+'November 2021'!J23</f>
        <v>1.1339999999999999</v>
      </c>
      <c r="L23" s="71">
        <v>0</v>
      </c>
      <c r="M23" s="71">
        <f>'october 2021'!M23+'November 2021'!L23</f>
        <v>0</v>
      </c>
      <c r="N23" s="71">
        <f t="shared" si="1"/>
        <v>11.303999999999997</v>
      </c>
      <c r="O23" s="72">
        <f>'october 2021'!T23</f>
        <v>155.33500000000001</v>
      </c>
      <c r="P23" s="71">
        <v>0</v>
      </c>
      <c r="Q23" s="71">
        <f>'october 2021'!Q23+'November 2021'!P23</f>
        <v>99.75500000000001</v>
      </c>
      <c r="R23" s="71">
        <v>0</v>
      </c>
      <c r="S23" s="71">
        <f>'october 2021'!S23+'November 2021'!R23</f>
        <v>89.99</v>
      </c>
      <c r="T23" s="72">
        <f t="shared" si="2"/>
        <v>155.33500000000001</v>
      </c>
      <c r="U23" s="72">
        <f t="shared" si="3"/>
        <v>1342.3510000000001</v>
      </c>
      <c r="V23" s="73"/>
      <c r="W23" s="73"/>
    </row>
    <row r="24" spans="1:23" s="78" customFormat="1" ht="42.75" customHeight="1">
      <c r="A24" s="75"/>
      <c r="B24" s="76" t="s">
        <v>33</v>
      </c>
      <c r="C24" s="77">
        <f>SUM(C20:C23)</f>
        <v>3716.9969999999994</v>
      </c>
      <c r="D24" s="77">
        <f t="shared" ref="D24:R24" si="7">SUM(D20:D23)</f>
        <v>1.5</v>
      </c>
      <c r="E24" s="77">
        <f>'october 2021'!E24+'November 2021'!D24</f>
        <v>22.040999999999997</v>
      </c>
      <c r="F24" s="77">
        <f t="shared" si="7"/>
        <v>0.16</v>
      </c>
      <c r="G24" s="77">
        <f>'october 2021'!G24+'November 2021'!F24</f>
        <v>367.61</v>
      </c>
      <c r="H24" s="77">
        <f t="shared" si="0"/>
        <v>3718.3369999999995</v>
      </c>
      <c r="I24" s="77">
        <f t="shared" si="7"/>
        <v>240.51300000000003</v>
      </c>
      <c r="J24" s="77">
        <f t="shared" si="7"/>
        <v>0.63</v>
      </c>
      <c r="K24" s="77">
        <f>'october 2021'!K24+'November 2021'!J24</f>
        <v>25.535</v>
      </c>
      <c r="L24" s="77">
        <f t="shared" si="7"/>
        <v>0</v>
      </c>
      <c r="M24" s="77">
        <f>'october 2021'!M24+'November 2021'!L24</f>
        <v>12.74</v>
      </c>
      <c r="N24" s="77">
        <f t="shared" si="1"/>
        <v>241.14300000000003</v>
      </c>
      <c r="O24" s="77">
        <f t="shared" si="7"/>
        <v>1307.5159999999998</v>
      </c>
      <c r="P24" s="77">
        <f t="shared" si="7"/>
        <v>0.4</v>
      </c>
      <c r="Q24" s="77">
        <f>'october 2021'!Q24+'November 2021'!P24</f>
        <v>530.39199999999994</v>
      </c>
      <c r="R24" s="77">
        <f t="shared" si="7"/>
        <v>0</v>
      </c>
      <c r="S24" s="77">
        <f>'october 2021'!S24+'November 2021'!R24</f>
        <v>95.71</v>
      </c>
      <c r="T24" s="120">
        <f t="shared" si="2"/>
        <v>1307.9159999999999</v>
      </c>
      <c r="U24" s="120">
        <f t="shared" si="3"/>
        <v>5267.3959999999997</v>
      </c>
      <c r="V24" s="129"/>
      <c r="W24" s="129"/>
    </row>
    <row r="25" spans="1:23" s="78" customFormat="1" ht="42.75" customHeight="1">
      <c r="A25" s="75"/>
      <c r="B25" s="76" t="s">
        <v>34</v>
      </c>
      <c r="C25" s="77">
        <f>C24+C19+C15+C11</f>
        <v>15786.972999999994</v>
      </c>
      <c r="D25" s="77">
        <f t="shared" ref="D25:R25" si="8">D24+D19+D15+D11</f>
        <v>5.58</v>
      </c>
      <c r="E25" s="77">
        <f>'october 2021'!E25+'November 2021'!D25</f>
        <v>37.976999999999997</v>
      </c>
      <c r="F25" s="77">
        <f t="shared" si="8"/>
        <v>3.6500000000000004</v>
      </c>
      <c r="G25" s="77">
        <f>'october 2021'!G25+'November 2021'!F25</f>
        <v>584.65</v>
      </c>
      <c r="H25" s="77">
        <f t="shared" si="0"/>
        <v>15788.902999999995</v>
      </c>
      <c r="I25" s="77">
        <f t="shared" si="8"/>
        <v>1488.7810000000002</v>
      </c>
      <c r="J25" s="77">
        <f t="shared" si="8"/>
        <v>12.370000000000001</v>
      </c>
      <c r="K25" s="77">
        <f>'october 2021'!K25+'November 2021'!J25</f>
        <v>71.129000000000005</v>
      </c>
      <c r="L25" s="77">
        <f t="shared" si="8"/>
        <v>0</v>
      </c>
      <c r="M25" s="77">
        <f>'october 2021'!M25+'November 2021'!L25</f>
        <v>16.829999999999998</v>
      </c>
      <c r="N25" s="77">
        <f t="shared" si="1"/>
        <v>1501.1510000000001</v>
      </c>
      <c r="O25" s="77">
        <f t="shared" si="8"/>
        <v>3476.7339999999999</v>
      </c>
      <c r="P25" s="77">
        <f t="shared" si="8"/>
        <v>4.74</v>
      </c>
      <c r="Q25" s="77">
        <f>'october 2021'!Q25+'November 2021'!P25</f>
        <v>679.74199999999996</v>
      </c>
      <c r="R25" s="77">
        <f t="shared" si="8"/>
        <v>0</v>
      </c>
      <c r="S25" s="77">
        <f>'october 2021'!S25+'November 2021'!R25</f>
        <v>142.20999999999998</v>
      </c>
      <c r="T25" s="120">
        <f t="shared" si="2"/>
        <v>3481.4739999999997</v>
      </c>
      <c r="U25" s="120">
        <f t="shared" si="3"/>
        <v>20771.527999999995</v>
      </c>
      <c r="V25" s="129"/>
      <c r="W25" s="129"/>
    </row>
    <row r="26" spans="1:23" ht="42.75" customHeight="1">
      <c r="A26" s="69">
        <v>15</v>
      </c>
      <c r="B26" s="70" t="s">
        <v>35</v>
      </c>
      <c r="C26" s="71">
        <f>'october 2021'!H26</f>
        <v>11640.742</v>
      </c>
      <c r="D26" s="71">
        <v>8.91</v>
      </c>
      <c r="E26" s="71">
        <f>'october 2021'!E26+'November 2021'!D26</f>
        <v>77.064999999999998</v>
      </c>
      <c r="F26" s="71">
        <v>0</v>
      </c>
      <c r="G26" s="71">
        <f>'october 2021'!G26+'November 2021'!F26</f>
        <v>0</v>
      </c>
      <c r="H26" s="71">
        <f t="shared" si="0"/>
        <v>11649.652</v>
      </c>
      <c r="I26" s="71">
        <f>'october 2021'!N26:N26</f>
        <v>0</v>
      </c>
      <c r="J26" s="71">
        <v>0</v>
      </c>
      <c r="K26" s="71">
        <f>'october 2021'!K26+'November 2021'!J26</f>
        <v>0</v>
      </c>
      <c r="L26" s="71">
        <v>0</v>
      </c>
      <c r="M26" s="71">
        <f>'october 2021'!M26+'November 2021'!L26</f>
        <v>0</v>
      </c>
      <c r="N26" s="71">
        <f t="shared" si="1"/>
        <v>0</v>
      </c>
      <c r="O26" s="72">
        <f>'october 2021'!T26</f>
        <v>57.56</v>
      </c>
      <c r="P26" s="71">
        <v>0</v>
      </c>
      <c r="Q26" s="71">
        <f>'october 2021'!Q26+'November 2021'!P26</f>
        <v>57.56</v>
      </c>
      <c r="R26" s="71">
        <v>0</v>
      </c>
      <c r="S26" s="71">
        <f>'october 2021'!S26+'November 2021'!R26</f>
        <v>0</v>
      </c>
      <c r="T26" s="72">
        <f t="shared" si="2"/>
        <v>57.56</v>
      </c>
      <c r="U26" s="72">
        <f t="shared" si="3"/>
        <v>11707.212</v>
      </c>
      <c r="V26" s="73"/>
      <c r="W26" s="73"/>
    </row>
    <row r="27" spans="1:23" ht="42.75" customHeight="1">
      <c r="A27" s="69">
        <v>16</v>
      </c>
      <c r="B27" s="70" t="s">
        <v>36</v>
      </c>
      <c r="C27" s="71">
        <f>'october 2021'!H27</f>
        <v>10216.796999999991</v>
      </c>
      <c r="D27" s="71">
        <v>11.59</v>
      </c>
      <c r="E27" s="71">
        <f>'october 2021'!E27+'November 2021'!D27</f>
        <v>85.53</v>
      </c>
      <c r="F27" s="71">
        <v>0</v>
      </c>
      <c r="G27" s="71">
        <f>'october 2021'!G27+'November 2021'!F27</f>
        <v>0</v>
      </c>
      <c r="H27" s="71">
        <f t="shared" si="0"/>
        <v>10228.386999999992</v>
      </c>
      <c r="I27" s="71">
        <f>'october 2021'!N27:N27</f>
        <v>354.77499999999998</v>
      </c>
      <c r="J27" s="71">
        <v>5.24</v>
      </c>
      <c r="K27" s="71">
        <f>'october 2021'!K27+'November 2021'!J27</f>
        <v>30.46</v>
      </c>
      <c r="L27" s="71">
        <v>0</v>
      </c>
      <c r="M27" s="71">
        <f>'october 2021'!M27+'November 2021'!L27</f>
        <v>0</v>
      </c>
      <c r="N27" s="71">
        <f t="shared" si="1"/>
        <v>360.01499999999999</v>
      </c>
      <c r="O27" s="72">
        <f>'october 2021'!T27</f>
        <v>74.960000000000008</v>
      </c>
      <c r="P27" s="71">
        <v>0</v>
      </c>
      <c r="Q27" s="71">
        <f>'october 2021'!Q27+'November 2021'!P27</f>
        <v>0</v>
      </c>
      <c r="R27" s="71">
        <v>0</v>
      </c>
      <c r="S27" s="71">
        <f>'october 2021'!S27+'November 2021'!R27</f>
        <v>0</v>
      </c>
      <c r="T27" s="72">
        <f t="shared" si="2"/>
        <v>74.960000000000008</v>
      </c>
      <c r="U27" s="72">
        <f t="shared" si="3"/>
        <v>10663.36199999999</v>
      </c>
      <c r="V27" s="73"/>
      <c r="W27" s="73"/>
    </row>
    <row r="28" spans="1:23" s="78" customFormat="1" ht="42.75" customHeight="1">
      <c r="A28" s="75"/>
      <c r="B28" s="76" t="s">
        <v>37</v>
      </c>
      <c r="C28" s="77">
        <f>SUM(C26:C27)</f>
        <v>21857.53899999999</v>
      </c>
      <c r="D28" s="77">
        <f t="shared" ref="D28:R28" si="9">SUM(D26:D27)</f>
        <v>20.5</v>
      </c>
      <c r="E28" s="77">
        <f>'october 2021'!E28+'November 2021'!D28</f>
        <v>162.595</v>
      </c>
      <c r="F28" s="77">
        <f t="shared" si="9"/>
        <v>0</v>
      </c>
      <c r="G28" s="77">
        <f>'october 2021'!G28+'November 2021'!F28</f>
        <v>0</v>
      </c>
      <c r="H28" s="77">
        <f t="shared" si="0"/>
        <v>21878.03899999999</v>
      </c>
      <c r="I28" s="77">
        <f t="shared" si="9"/>
        <v>354.77499999999998</v>
      </c>
      <c r="J28" s="77">
        <f t="shared" si="9"/>
        <v>5.24</v>
      </c>
      <c r="K28" s="77">
        <f>'october 2021'!K28+'November 2021'!J28</f>
        <v>30.46</v>
      </c>
      <c r="L28" s="77">
        <f t="shared" si="9"/>
        <v>0</v>
      </c>
      <c r="M28" s="77">
        <f>'october 2021'!M28+'November 2021'!L28</f>
        <v>0</v>
      </c>
      <c r="N28" s="77">
        <f t="shared" si="1"/>
        <v>360.01499999999999</v>
      </c>
      <c r="O28" s="77">
        <f t="shared" si="9"/>
        <v>132.52000000000001</v>
      </c>
      <c r="P28" s="77">
        <f t="shared" si="9"/>
        <v>0</v>
      </c>
      <c r="Q28" s="77">
        <f>'october 2021'!Q28+'November 2021'!P28</f>
        <v>57.56</v>
      </c>
      <c r="R28" s="77">
        <f t="shared" si="9"/>
        <v>0</v>
      </c>
      <c r="S28" s="77">
        <f>'october 2021'!S28+'November 2021'!R28</f>
        <v>0</v>
      </c>
      <c r="T28" s="120">
        <f t="shared" si="2"/>
        <v>132.52000000000001</v>
      </c>
      <c r="U28" s="120">
        <f t="shared" si="3"/>
        <v>22370.57399999999</v>
      </c>
      <c r="V28" s="129"/>
      <c r="W28" s="129"/>
    </row>
    <row r="29" spans="1:23" ht="42.75" customHeight="1">
      <c r="A29" s="69">
        <v>17</v>
      </c>
      <c r="B29" s="70" t="s">
        <v>38</v>
      </c>
      <c r="C29" s="71">
        <f>'october 2021'!H29</f>
        <v>7007.7130000000006</v>
      </c>
      <c r="D29" s="71">
        <v>9.61</v>
      </c>
      <c r="E29" s="71">
        <f>'october 2021'!E29+'November 2021'!D29</f>
        <v>46.235999999999997</v>
      </c>
      <c r="F29" s="71">
        <v>0</v>
      </c>
      <c r="G29" s="71">
        <f>'october 2021'!G29+'November 2021'!F29</f>
        <v>0</v>
      </c>
      <c r="H29" s="71">
        <f t="shared" si="0"/>
        <v>7017.3230000000003</v>
      </c>
      <c r="I29" s="71">
        <f>'october 2021'!N29:N29</f>
        <v>40.49</v>
      </c>
      <c r="J29" s="71">
        <v>0</v>
      </c>
      <c r="K29" s="71">
        <f>'october 2021'!K29+'November 2021'!J29</f>
        <v>36.92</v>
      </c>
      <c r="L29" s="71">
        <v>0</v>
      </c>
      <c r="M29" s="71">
        <f>'october 2021'!M29+'November 2021'!L29</f>
        <v>0</v>
      </c>
      <c r="N29" s="71">
        <f t="shared" si="1"/>
        <v>40.49</v>
      </c>
      <c r="O29" s="72">
        <f>'october 2021'!T29</f>
        <v>135.28</v>
      </c>
      <c r="P29" s="71">
        <v>1.4</v>
      </c>
      <c r="Q29" s="71">
        <f>'october 2021'!Q29+'November 2021'!P29</f>
        <v>88.88</v>
      </c>
      <c r="R29" s="71">
        <v>0</v>
      </c>
      <c r="S29" s="71">
        <f>'october 2021'!S29+'November 2021'!R29</f>
        <v>0</v>
      </c>
      <c r="T29" s="72">
        <f t="shared" si="2"/>
        <v>136.68</v>
      </c>
      <c r="U29" s="72">
        <f t="shared" si="3"/>
        <v>7194.4930000000004</v>
      </c>
      <c r="V29" s="73"/>
      <c r="W29" s="73"/>
    </row>
    <row r="30" spans="1:23" ht="42.75" customHeight="1">
      <c r="A30" s="69">
        <v>18</v>
      </c>
      <c r="B30" s="70" t="s">
        <v>39</v>
      </c>
      <c r="C30" s="71">
        <f>'october 2021'!H30</f>
        <v>542.51900000000001</v>
      </c>
      <c r="D30" s="71">
        <v>14.44</v>
      </c>
      <c r="E30" s="71">
        <f>'october 2021'!E30+'November 2021'!D30</f>
        <v>81.625</v>
      </c>
      <c r="F30" s="71">
        <v>0</v>
      </c>
      <c r="G30" s="71">
        <f>'october 2021'!G30+'November 2021'!F30</f>
        <v>0</v>
      </c>
      <c r="H30" s="71">
        <f t="shared" si="0"/>
        <v>556.95900000000006</v>
      </c>
      <c r="I30" s="71">
        <f>'october 2021'!N30:N30</f>
        <v>0</v>
      </c>
      <c r="J30" s="71">
        <v>0</v>
      </c>
      <c r="K30" s="71">
        <f>'october 2021'!K30+'November 2021'!J30</f>
        <v>0</v>
      </c>
      <c r="L30" s="71">
        <v>0</v>
      </c>
      <c r="M30" s="71">
        <f>'october 2021'!M30+'November 2021'!L30</f>
        <v>0</v>
      </c>
      <c r="N30" s="71">
        <f t="shared" si="1"/>
        <v>0</v>
      </c>
      <c r="O30" s="72">
        <f>'october 2021'!T30</f>
        <v>0.22</v>
      </c>
      <c r="P30" s="71">
        <v>0</v>
      </c>
      <c r="Q30" s="71">
        <f>'october 2021'!Q30+'November 2021'!P30</f>
        <v>0</v>
      </c>
      <c r="R30" s="71">
        <v>0</v>
      </c>
      <c r="S30" s="71">
        <f>'october 2021'!S30+'November 2021'!R30</f>
        <v>0</v>
      </c>
      <c r="T30" s="72">
        <f t="shared" si="2"/>
        <v>0.22</v>
      </c>
      <c r="U30" s="72">
        <f t="shared" si="3"/>
        <v>557.17900000000009</v>
      </c>
      <c r="V30" s="73"/>
      <c r="W30" s="73"/>
    </row>
    <row r="31" spans="1:23" ht="42.75" customHeight="1">
      <c r="A31" s="69">
        <v>19</v>
      </c>
      <c r="B31" s="70" t="s">
        <v>40</v>
      </c>
      <c r="C31" s="71">
        <f>'october 2021'!H31</f>
        <v>5487.5229999999992</v>
      </c>
      <c r="D31" s="71">
        <v>3.63</v>
      </c>
      <c r="E31" s="71">
        <f>'october 2021'!E31+'November 2021'!D31</f>
        <v>21.398</v>
      </c>
      <c r="F31" s="71">
        <v>0</v>
      </c>
      <c r="G31" s="71">
        <f>'october 2021'!G31+'November 2021'!F31</f>
        <v>0</v>
      </c>
      <c r="H31" s="71">
        <f t="shared" si="0"/>
        <v>5491.1529999999993</v>
      </c>
      <c r="I31" s="71">
        <f>'october 2021'!N31:N31</f>
        <v>32.010000000000005</v>
      </c>
      <c r="J31" s="71">
        <v>0</v>
      </c>
      <c r="K31" s="71">
        <f>'october 2021'!K31+'November 2021'!J31</f>
        <v>0</v>
      </c>
      <c r="L31" s="71">
        <v>0</v>
      </c>
      <c r="M31" s="71">
        <f>'october 2021'!M31+'November 2021'!L31</f>
        <v>0</v>
      </c>
      <c r="N31" s="71">
        <f t="shared" si="1"/>
        <v>32.010000000000005</v>
      </c>
      <c r="O31" s="72">
        <f>'october 2021'!T31</f>
        <v>128.47999999999999</v>
      </c>
      <c r="P31" s="71">
        <v>0</v>
      </c>
      <c r="Q31" s="71">
        <f>'october 2021'!Q31+'November 2021'!P31</f>
        <v>80.19</v>
      </c>
      <c r="R31" s="71">
        <v>0</v>
      </c>
      <c r="S31" s="71">
        <f>'october 2021'!S31+'November 2021'!R31</f>
        <v>0</v>
      </c>
      <c r="T31" s="72">
        <f t="shared" si="2"/>
        <v>128.47999999999999</v>
      </c>
      <c r="U31" s="72">
        <f t="shared" si="3"/>
        <v>5651.6429999999991</v>
      </c>
      <c r="V31" s="73"/>
      <c r="W31" s="73"/>
    </row>
    <row r="32" spans="1:23" ht="42.75" customHeight="1">
      <c r="A32" s="69">
        <v>20</v>
      </c>
      <c r="B32" s="70" t="s">
        <v>41</v>
      </c>
      <c r="C32" s="71">
        <f>'october 2021'!H32</f>
        <v>4528.8950000000004</v>
      </c>
      <c r="D32" s="71">
        <v>1.23</v>
      </c>
      <c r="E32" s="71">
        <f>'october 2021'!E32+'November 2021'!D32</f>
        <v>51.387</v>
      </c>
      <c r="F32" s="71">
        <v>0</v>
      </c>
      <c r="G32" s="71">
        <f>'october 2021'!G32+'November 2021'!F32</f>
        <v>0</v>
      </c>
      <c r="H32" s="71">
        <f t="shared" si="0"/>
        <v>4530.125</v>
      </c>
      <c r="I32" s="71">
        <f>'october 2021'!N32:N32</f>
        <v>65.240000000000009</v>
      </c>
      <c r="J32" s="71">
        <v>0.63</v>
      </c>
      <c r="K32" s="71">
        <f>'october 2021'!K32+'November 2021'!J32</f>
        <v>8.01</v>
      </c>
      <c r="L32" s="71">
        <v>0</v>
      </c>
      <c r="M32" s="71">
        <f>'october 2021'!M32+'November 2021'!L32</f>
        <v>0</v>
      </c>
      <c r="N32" s="71">
        <f t="shared" si="1"/>
        <v>65.87</v>
      </c>
      <c r="O32" s="72">
        <f>'october 2021'!T32</f>
        <v>271.04999999999995</v>
      </c>
      <c r="P32" s="71">
        <v>0</v>
      </c>
      <c r="Q32" s="71">
        <f>'october 2021'!Q32+'November 2021'!P32</f>
        <v>4.5</v>
      </c>
      <c r="R32" s="71">
        <v>0</v>
      </c>
      <c r="S32" s="71">
        <f>'october 2021'!S32+'November 2021'!R32</f>
        <v>0</v>
      </c>
      <c r="T32" s="72">
        <f t="shared" si="2"/>
        <v>271.04999999999995</v>
      </c>
      <c r="U32" s="72">
        <f t="shared" si="3"/>
        <v>4867.0450000000001</v>
      </c>
      <c r="V32" s="73"/>
      <c r="W32" s="73"/>
    </row>
    <row r="33" spans="1:23" s="78" customFormat="1" ht="42.75" customHeight="1">
      <c r="A33" s="75"/>
      <c r="B33" s="76" t="s">
        <v>42</v>
      </c>
      <c r="C33" s="77">
        <f>SUM(C29:C32)</f>
        <v>17566.650000000001</v>
      </c>
      <c r="D33" s="77">
        <f t="shared" ref="D33:R33" si="10">SUM(D29:D32)</f>
        <v>28.909999999999997</v>
      </c>
      <c r="E33" s="77">
        <f>'october 2021'!E33+'November 2021'!D33</f>
        <v>200.64600000000002</v>
      </c>
      <c r="F33" s="77">
        <f t="shared" si="10"/>
        <v>0</v>
      </c>
      <c r="G33" s="77">
        <f>'october 2021'!G33+'November 2021'!F33</f>
        <v>0</v>
      </c>
      <c r="H33" s="77">
        <f t="shared" si="0"/>
        <v>17595.560000000001</v>
      </c>
      <c r="I33" s="77">
        <f t="shared" si="10"/>
        <v>137.74</v>
      </c>
      <c r="J33" s="77">
        <f t="shared" si="10"/>
        <v>0.63</v>
      </c>
      <c r="K33" s="77">
        <f>'october 2021'!K33+'November 2021'!J33</f>
        <v>44.930000000000007</v>
      </c>
      <c r="L33" s="77">
        <f t="shared" si="10"/>
        <v>0</v>
      </c>
      <c r="M33" s="77">
        <f>'october 2021'!M33+'November 2021'!L33</f>
        <v>0</v>
      </c>
      <c r="N33" s="77">
        <f t="shared" si="1"/>
        <v>138.37</v>
      </c>
      <c r="O33" s="77">
        <f t="shared" si="10"/>
        <v>535.03</v>
      </c>
      <c r="P33" s="77">
        <f t="shared" si="10"/>
        <v>1.4</v>
      </c>
      <c r="Q33" s="77">
        <f>'october 2021'!Q33+'November 2021'!P33</f>
        <v>173.57</v>
      </c>
      <c r="R33" s="77">
        <f t="shared" si="10"/>
        <v>0</v>
      </c>
      <c r="S33" s="77">
        <f>'october 2021'!S33+'November 2021'!R33</f>
        <v>0</v>
      </c>
      <c r="T33" s="120">
        <f t="shared" si="2"/>
        <v>536.42999999999995</v>
      </c>
      <c r="U33" s="120">
        <f t="shared" si="3"/>
        <v>18270.36</v>
      </c>
      <c r="V33" s="129"/>
      <c r="W33" s="129"/>
    </row>
    <row r="34" spans="1:23" ht="42.75" customHeight="1">
      <c r="A34" s="69">
        <v>21</v>
      </c>
      <c r="B34" s="70" t="s">
        <v>43</v>
      </c>
      <c r="C34" s="71">
        <f>'october 2021'!H34</f>
        <v>5836.630000000001</v>
      </c>
      <c r="D34" s="71">
        <v>4.82</v>
      </c>
      <c r="E34" s="71">
        <f>'october 2021'!E34+'November 2021'!D34</f>
        <v>40.019999999999996</v>
      </c>
      <c r="F34" s="71">
        <v>0</v>
      </c>
      <c r="G34" s="71">
        <f>'october 2021'!G34+'November 2021'!F34</f>
        <v>0</v>
      </c>
      <c r="H34" s="71">
        <f t="shared" si="0"/>
        <v>5841.4500000000007</v>
      </c>
      <c r="I34" s="71">
        <f>'october 2021'!N34:N34</f>
        <v>0</v>
      </c>
      <c r="J34" s="71">
        <v>0</v>
      </c>
      <c r="K34" s="71">
        <f>'october 2021'!K34+'November 2021'!J34</f>
        <v>0</v>
      </c>
      <c r="L34" s="71">
        <v>0</v>
      </c>
      <c r="M34" s="71">
        <f>'october 2021'!M34+'November 2021'!L34</f>
        <v>0</v>
      </c>
      <c r="N34" s="71">
        <f t="shared" si="1"/>
        <v>0</v>
      </c>
      <c r="O34" s="72">
        <f>'october 2021'!T34</f>
        <v>0</v>
      </c>
      <c r="P34" s="71">
        <v>0</v>
      </c>
      <c r="Q34" s="71">
        <f>'october 2021'!Q34+'November 2021'!P34</f>
        <v>0</v>
      </c>
      <c r="R34" s="71">
        <v>0</v>
      </c>
      <c r="S34" s="71">
        <f>'october 2021'!S34+'November 2021'!R34</f>
        <v>0</v>
      </c>
      <c r="T34" s="72">
        <f t="shared" si="2"/>
        <v>0</v>
      </c>
      <c r="U34" s="72">
        <f t="shared" si="3"/>
        <v>5841.4500000000007</v>
      </c>
      <c r="V34" s="79"/>
      <c r="W34" s="79"/>
    </row>
    <row r="35" spans="1:23" ht="42.75" customHeight="1">
      <c r="A35" s="69">
        <v>22</v>
      </c>
      <c r="B35" s="70" t="s">
        <v>44</v>
      </c>
      <c r="C35" s="71">
        <f>'october 2021'!H35</f>
        <v>4537.6850000000004</v>
      </c>
      <c r="D35" s="71">
        <v>36.57</v>
      </c>
      <c r="E35" s="71">
        <f>'october 2021'!E35+'November 2021'!D35</f>
        <v>65.819999999999993</v>
      </c>
      <c r="F35" s="71">
        <v>0</v>
      </c>
      <c r="G35" s="71">
        <f>'october 2021'!G35+'November 2021'!F35</f>
        <v>0</v>
      </c>
      <c r="H35" s="71">
        <f t="shared" si="0"/>
        <v>4574.2550000000001</v>
      </c>
      <c r="I35" s="71">
        <f>'october 2021'!N35:N35</f>
        <v>0.1</v>
      </c>
      <c r="J35" s="71">
        <v>0</v>
      </c>
      <c r="K35" s="71">
        <f>'october 2021'!K35+'November 2021'!J35</f>
        <v>0.1</v>
      </c>
      <c r="L35" s="71">
        <v>0</v>
      </c>
      <c r="M35" s="71">
        <f>'october 2021'!M35+'November 2021'!L35</f>
        <v>0</v>
      </c>
      <c r="N35" s="71">
        <f t="shared" si="1"/>
        <v>0.1</v>
      </c>
      <c r="O35" s="72">
        <f>'october 2021'!T35</f>
        <v>16.43</v>
      </c>
      <c r="P35" s="71">
        <v>0</v>
      </c>
      <c r="Q35" s="71">
        <f>'october 2021'!Q35+'November 2021'!P35</f>
        <v>0</v>
      </c>
      <c r="R35" s="71">
        <v>0</v>
      </c>
      <c r="S35" s="71">
        <f>'october 2021'!S35+'November 2021'!R35</f>
        <v>0</v>
      </c>
      <c r="T35" s="72">
        <f t="shared" si="2"/>
        <v>16.43</v>
      </c>
      <c r="U35" s="72">
        <f t="shared" si="3"/>
        <v>4590.7850000000008</v>
      </c>
      <c r="V35" s="79"/>
      <c r="W35" s="79"/>
    </row>
    <row r="36" spans="1:23" ht="42.75" customHeight="1">
      <c r="A36" s="69">
        <v>23</v>
      </c>
      <c r="B36" s="70" t="s">
        <v>45</v>
      </c>
      <c r="C36" s="71">
        <f>'october 2021'!H36</f>
        <v>5703.1399999999985</v>
      </c>
      <c r="D36" s="71">
        <v>2.77</v>
      </c>
      <c r="E36" s="71">
        <f>'october 2021'!E36+'November 2021'!D36</f>
        <v>7.4400000000000013</v>
      </c>
      <c r="F36" s="71">
        <v>0</v>
      </c>
      <c r="G36" s="71">
        <f>'october 2021'!G36+'November 2021'!F36</f>
        <v>0</v>
      </c>
      <c r="H36" s="71">
        <f t="shared" si="0"/>
        <v>5705.9099999999989</v>
      </c>
      <c r="I36" s="71">
        <f>'october 2021'!N36:N36</f>
        <v>7.18</v>
      </c>
      <c r="J36" s="71">
        <v>0</v>
      </c>
      <c r="K36" s="71">
        <f>'october 2021'!K36+'November 2021'!J36</f>
        <v>0.85</v>
      </c>
      <c r="L36" s="71">
        <v>0</v>
      </c>
      <c r="M36" s="71">
        <f>'october 2021'!M36+'November 2021'!L36</f>
        <v>0</v>
      </c>
      <c r="N36" s="71">
        <f t="shared" si="1"/>
        <v>7.18</v>
      </c>
      <c r="O36" s="72">
        <f>'october 2021'!T36</f>
        <v>0</v>
      </c>
      <c r="P36" s="71">
        <v>0</v>
      </c>
      <c r="Q36" s="71">
        <f>'october 2021'!Q36+'November 2021'!P36</f>
        <v>0</v>
      </c>
      <c r="R36" s="71">
        <v>0</v>
      </c>
      <c r="S36" s="71">
        <f>'october 2021'!S36+'November 2021'!R36</f>
        <v>0</v>
      </c>
      <c r="T36" s="72">
        <f t="shared" si="2"/>
        <v>0</v>
      </c>
      <c r="U36" s="72">
        <f t="shared" si="3"/>
        <v>5713.0899999999992</v>
      </c>
      <c r="V36" s="79"/>
      <c r="W36" s="79"/>
    </row>
    <row r="37" spans="1:23" ht="42.75" customHeight="1">
      <c r="A37" s="69">
        <v>24</v>
      </c>
      <c r="B37" s="70" t="s">
        <v>46</v>
      </c>
      <c r="C37" s="71">
        <f>'october 2021'!H37</f>
        <v>6982.8099999999986</v>
      </c>
      <c r="D37" s="71">
        <v>9.09</v>
      </c>
      <c r="E37" s="71">
        <f>'october 2021'!E37+'November 2021'!D37</f>
        <v>15.4</v>
      </c>
      <c r="F37" s="71">
        <v>0</v>
      </c>
      <c r="G37" s="71">
        <f>'october 2021'!G37+'November 2021'!F37</f>
        <v>0</v>
      </c>
      <c r="H37" s="71">
        <f t="shared" si="0"/>
        <v>6991.8999999999987</v>
      </c>
      <c r="I37" s="71">
        <f>'october 2021'!N37:N37</f>
        <v>0</v>
      </c>
      <c r="J37" s="71">
        <v>0</v>
      </c>
      <c r="K37" s="71">
        <f>'october 2021'!K37+'November 2021'!J37</f>
        <v>0</v>
      </c>
      <c r="L37" s="71">
        <v>0</v>
      </c>
      <c r="M37" s="71">
        <f>'october 2021'!M37+'November 2021'!L37</f>
        <v>0</v>
      </c>
      <c r="N37" s="71">
        <f t="shared" si="1"/>
        <v>0</v>
      </c>
      <c r="O37" s="72">
        <f>'october 2021'!T37</f>
        <v>0.68</v>
      </c>
      <c r="P37" s="71">
        <v>0</v>
      </c>
      <c r="Q37" s="71">
        <f>'october 2021'!Q37+'November 2021'!P37</f>
        <v>0.68</v>
      </c>
      <c r="R37" s="71">
        <v>0</v>
      </c>
      <c r="S37" s="71">
        <f>'october 2021'!S37+'November 2021'!R37</f>
        <v>0</v>
      </c>
      <c r="T37" s="72">
        <f t="shared" si="2"/>
        <v>0.68</v>
      </c>
      <c r="U37" s="72">
        <f t="shared" si="3"/>
        <v>6992.579999999999</v>
      </c>
      <c r="V37" s="79"/>
      <c r="W37" s="79"/>
    </row>
    <row r="38" spans="1:23" s="78" customFormat="1" ht="42.75" customHeight="1">
      <c r="A38" s="75"/>
      <c r="B38" s="76" t="s">
        <v>47</v>
      </c>
      <c r="C38" s="77">
        <f>SUM(C34:C37)</f>
        <v>23060.264999999999</v>
      </c>
      <c r="D38" s="77">
        <f t="shared" ref="D38:R38" si="11">SUM(D34:D37)</f>
        <v>53.25</v>
      </c>
      <c r="E38" s="77">
        <f>'october 2021'!E38+'November 2021'!D38</f>
        <v>128.68</v>
      </c>
      <c r="F38" s="77">
        <f t="shared" si="11"/>
        <v>0</v>
      </c>
      <c r="G38" s="77">
        <f>'october 2021'!G38+'November 2021'!F38</f>
        <v>0</v>
      </c>
      <c r="H38" s="77">
        <f t="shared" si="0"/>
        <v>23113.514999999999</v>
      </c>
      <c r="I38" s="77">
        <f t="shared" si="11"/>
        <v>7.2799999999999994</v>
      </c>
      <c r="J38" s="77">
        <f t="shared" si="11"/>
        <v>0</v>
      </c>
      <c r="K38" s="77">
        <f>'october 2021'!K38+'November 2021'!J38</f>
        <v>0.95</v>
      </c>
      <c r="L38" s="77">
        <f t="shared" si="11"/>
        <v>0</v>
      </c>
      <c r="M38" s="77">
        <f>'october 2021'!M38+'November 2021'!L38</f>
        <v>0</v>
      </c>
      <c r="N38" s="77">
        <f t="shared" si="1"/>
        <v>7.2799999999999994</v>
      </c>
      <c r="O38" s="77">
        <f t="shared" si="11"/>
        <v>17.11</v>
      </c>
      <c r="P38" s="77">
        <f t="shared" si="11"/>
        <v>0</v>
      </c>
      <c r="Q38" s="77">
        <f>'october 2021'!Q38+'November 2021'!P38</f>
        <v>0.68</v>
      </c>
      <c r="R38" s="77">
        <f t="shared" si="11"/>
        <v>0</v>
      </c>
      <c r="S38" s="77">
        <f>'october 2021'!S38+'November 2021'!R38</f>
        <v>0</v>
      </c>
      <c r="T38" s="120">
        <f t="shared" si="2"/>
        <v>17.11</v>
      </c>
      <c r="U38" s="120">
        <f t="shared" si="3"/>
        <v>23137.904999999999</v>
      </c>
      <c r="V38" s="129"/>
      <c r="W38" s="129"/>
    </row>
    <row r="39" spans="1:23" s="78" customFormat="1" ht="42.75" customHeight="1">
      <c r="A39" s="75"/>
      <c r="B39" s="76" t="s">
        <v>48</v>
      </c>
      <c r="C39" s="77">
        <f>C38+C33+C28</f>
        <v>62484.453999999991</v>
      </c>
      <c r="D39" s="77">
        <f t="shared" ref="D39:R39" si="12">D38+D33+D28</f>
        <v>102.66</v>
      </c>
      <c r="E39" s="77">
        <f>'october 2021'!E39+'November 2021'!D39</f>
        <v>491.92099999999994</v>
      </c>
      <c r="F39" s="77">
        <f t="shared" si="12"/>
        <v>0</v>
      </c>
      <c r="G39" s="77">
        <f>'october 2021'!G39+'November 2021'!F39</f>
        <v>0</v>
      </c>
      <c r="H39" s="77">
        <f t="shared" si="0"/>
        <v>62587.113999999994</v>
      </c>
      <c r="I39" s="77">
        <f t="shared" si="12"/>
        <v>499.79499999999996</v>
      </c>
      <c r="J39" s="77">
        <f t="shared" si="12"/>
        <v>5.87</v>
      </c>
      <c r="K39" s="77">
        <f>'october 2021'!K39+'November 2021'!J39</f>
        <v>76.34</v>
      </c>
      <c r="L39" s="77">
        <f t="shared" si="12"/>
        <v>0</v>
      </c>
      <c r="M39" s="77">
        <f>'october 2021'!M39+'November 2021'!L39</f>
        <v>0</v>
      </c>
      <c r="N39" s="77">
        <f t="shared" si="1"/>
        <v>505.66499999999996</v>
      </c>
      <c r="O39" s="77">
        <f t="shared" si="12"/>
        <v>684.66</v>
      </c>
      <c r="P39" s="77">
        <f t="shared" si="12"/>
        <v>1.4</v>
      </c>
      <c r="Q39" s="77">
        <f>'october 2021'!Q39+'November 2021'!P39</f>
        <v>231.81</v>
      </c>
      <c r="R39" s="77">
        <f t="shared" si="12"/>
        <v>0</v>
      </c>
      <c r="S39" s="77">
        <f>'october 2021'!S39+'November 2021'!R39</f>
        <v>0</v>
      </c>
      <c r="T39" s="120">
        <f t="shared" si="2"/>
        <v>686.06</v>
      </c>
      <c r="U39" s="120">
        <f t="shared" si="3"/>
        <v>63778.838999999993</v>
      </c>
      <c r="V39" s="129"/>
      <c r="W39" s="129"/>
    </row>
    <row r="40" spans="1:23" ht="42.75" customHeight="1">
      <c r="A40" s="69">
        <v>25</v>
      </c>
      <c r="B40" s="70" t="s">
        <v>49</v>
      </c>
      <c r="C40" s="71">
        <f>'october 2021'!H40</f>
        <v>15023.798000000003</v>
      </c>
      <c r="D40" s="71">
        <v>8.57</v>
      </c>
      <c r="E40" s="71">
        <f>'october 2021'!E40+'November 2021'!D40</f>
        <v>77.863</v>
      </c>
      <c r="F40" s="71">
        <v>0</v>
      </c>
      <c r="G40" s="71">
        <f>'october 2021'!G40+'November 2021'!F40</f>
        <v>0</v>
      </c>
      <c r="H40" s="71">
        <f t="shared" si="0"/>
        <v>15032.368000000002</v>
      </c>
      <c r="I40" s="71">
        <f>'october 2021'!N40:N40</f>
        <v>0</v>
      </c>
      <c r="J40" s="71">
        <v>0</v>
      </c>
      <c r="K40" s="71">
        <f>'october 2021'!K40+'November 2021'!J40</f>
        <v>0</v>
      </c>
      <c r="L40" s="71">
        <v>0</v>
      </c>
      <c r="M40" s="71">
        <f>'october 2021'!M40+'November 2021'!L40</f>
        <v>0</v>
      </c>
      <c r="N40" s="71">
        <f t="shared" si="1"/>
        <v>0</v>
      </c>
      <c r="O40" s="72">
        <f>'october 2021'!T40</f>
        <v>0</v>
      </c>
      <c r="P40" s="71">
        <v>0</v>
      </c>
      <c r="Q40" s="71">
        <f>'october 2021'!Q40+'November 2021'!P40</f>
        <v>0</v>
      </c>
      <c r="R40" s="71">
        <v>0</v>
      </c>
      <c r="S40" s="71">
        <f>'october 2021'!S40+'November 2021'!R40</f>
        <v>0</v>
      </c>
      <c r="T40" s="72">
        <f t="shared" si="2"/>
        <v>0</v>
      </c>
      <c r="U40" s="72">
        <f t="shared" si="3"/>
        <v>15032.368000000002</v>
      </c>
      <c r="V40" s="73"/>
      <c r="W40" s="73"/>
    </row>
    <row r="41" spans="1:23" ht="42.75" customHeight="1">
      <c r="A41" s="69">
        <v>26</v>
      </c>
      <c r="B41" s="70" t="s">
        <v>50</v>
      </c>
      <c r="C41" s="71">
        <f>'october 2021'!H41</f>
        <v>9832.8209999999926</v>
      </c>
      <c r="D41" s="71">
        <v>28.504999999999999</v>
      </c>
      <c r="E41" s="71">
        <f>'october 2021'!E41+'November 2021'!D41</f>
        <v>212.11500000000001</v>
      </c>
      <c r="F41" s="71">
        <v>0</v>
      </c>
      <c r="G41" s="71">
        <f>'october 2021'!G41+'November 2021'!F41</f>
        <v>0</v>
      </c>
      <c r="H41" s="71">
        <f t="shared" si="0"/>
        <v>9861.3259999999918</v>
      </c>
      <c r="I41" s="71">
        <f>'october 2021'!N41:N41</f>
        <v>0</v>
      </c>
      <c r="J41" s="71">
        <v>0</v>
      </c>
      <c r="K41" s="71">
        <f>'october 2021'!K41+'November 2021'!J41</f>
        <v>0</v>
      </c>
      <c r="L41" s="71">
        <v>0</v>
      </c>
      <c r="M41" s="71">
        <f>'october 2021'!M41+'November 2021'!L41</f>
        <v>0</v>
      </c>
      <c r="N41" s="71">
        <f t="shared" si="1"/>
        <v>0</v>
      </c>
      <c r="O41" s="72">
        <f>'october 2021'!T41</f>
        <v>0</v>
      </c>
      <c r="P41" s="71">
        <v>0</v>
      </c>
      <c r="Q41" s="71">
        <f>'october 2021'!Q41+'November 2021'!P41</f>
        <v>0</v>
      </c>
      <c r="R41" s="71">
        <v>0</v>
      </c>
      <c r="S41" s="71">
        <f>'october 2021'!S41+'November 2021'!R41</f>
        <v>0</v>
      </c>
      <c r="T41" s="72">
        <f t="shared" si="2"/>
        <v>0</v>
      </c>
      <c r="U41" s="72">
        <f t="shared" si="3"/>
        <v>9861.3259999999918</v>
      </c>
      <c r="V41" s="73"/>
      <c r="W41" s="73"/>
    </row>
    <row r="42" spans="1:23" ht="42.75" customHeight="1">
      <c r="A42" s="69">
        <v>27</v>
      </c>
      <c r="B42" s="70" t="s">
        <v>51</v>
      </c>
      <c r="C42" s="71">
        <f>'october 2021'!H42</f>
        <v>23583.109</v>
      </c>
      <c r="D42" s="71">
        <v>13.425000000000001</v>
      </c>
      <c r="E42" s="71">
        <f>'october 2021'!E42+'November 2021'!D42</f>
        <v>86.625999999999991</v>
      </c>
      <c r="F42" s="71">
        <v>0</v>
      </c>
      <c r="G42" s="71">
        <f>'october 2021'!G42+'November 2021'!F42</f>
        <v>0</v>
      </c>
      <c r="H42" s="71">
        <f t="shared" si="0"/>
        <v>23596.534</v>
      </c>
      <c r="I42" s="71">
        <f>'october 2021'!N42:N42</f>
        <v>0</v>
      </c>
      <c r="J42" s="71">
        <v>0</v>
      </c>
      <c r="K42" s="71">
        <f>'october 2021'!K42+'November 2021'!J42</f>
        <v>0</v>
      </c>
      <c r="L42" s="71">
        <v>0</v>
      </c>
      <c r="M42" s="71">
        <f>'october 2021'!M42+'November 2021'!L42</f>
        <v>0</v>
      </c>
      <c r="N42" s="71">
        <f t="shared" si="1"/>
        <v>0</v>
      </c>
      <c r="O42" s="72">
        <f>'october 2021'!T42</f>
        <v>0</v>
      </c>
      <c r="P42" s="71">
        <v>0</v>
      </c>
      <c r="Q42" s="71">
        <f>'october 2021'!Q42+'November 2021'!P42</f>
        <v>0</v>
      </c>
      <c r="R42" s="71">
        <v>0</v>
      </c>
      <c r="S42" s="71">
        <f>'october 2021'!S42+'November 2021'!R42</f>
        <v>0</v>
      </c>
      <c r="T42" s="72">
        <f t="shared" si="2"/>
        <v>0</v>
      </c>
      <c r="U42" s="72">
        <f t="shared" si="3"/>
        <v>23596.534</v>
      </c>
      <c r="V42" s="73"/>
      <c r="W42" s="73"/>
    </row>
    <row r="43" spans="1:23" ht="42.75" customHeight="1">
      <c r="A43" s="69">
        <v>28</v>
      </c>
      <c r="B43" s="70" t="s">
        <v>52</v>
      </c>
      <c r="C43" s="71">
        <f>'october 2021'!H43</f>
        <v>419.95300000000003</v>
      </c>
      <c r="D43" s="71">
        <v>4.58</v>
      </c>
      <c r="E43" s="71">
        <f>'october 2021'!E43+'November 2021'!D43</f>
        <v>72.965000000000003</v>
      </c>
      <c r="F43" s="71">
        <v>0</v>
      </c>
      <c r="G43" s="71">
        <f>'october 2021'!G43+'November 2021'!F43</f>
        <v>0</v>
      </c>
      <c r="H43" s="71">
        <f t="shared" si="0"/>
        <v>424.53300000000002</v>
      </c>
      <c r="I43" s="71">
        <f>'october 2021'!N43:N43</f>
        <v>0</v>
      </c>
      <c r="J43" s="71">
        <v>0</v>
      </c>
      <c r="K43" s="71">
        <f>'october 2021'!K43+'November 2021'!J43</f>
        <v>0</v>
      </c>
      <c r="L43" s="71">
        <v>0</v>
      </c>
      <c r="M43" s="71">
        <f>'october 2021'!M43+'November 2021'!L43</f>
        <v>0</v>
      </c>
      <c r="N43" s="71">
        <f t="shared" si="1"/>
        <v>0</v>
      </c>
      <c r="O43" s="72">
        <f>'october 2021'!T43</f>
        <v>0</v>
      </c>
      <c r="P43" s="71">
        <v>0</v>
      </c>
      <c r="Q43" s="71">
        <f>'october 2021'!Q43+'November 2021'!P43</f>
        <v>0</v>
      </c>
      <c r="R43" s="71">
        <v>0</v>
      </c>
      <c r="S43" s="71">
        <f>'october 2021'!S43+'November 2021'!R43</f>
        <v>0</v>
      </c>
      <c r="T43" s="72">
        <f t="shared" si="2"/>
        <v>0</v>
      </c>
      <c r="U43" s="72">
        <f t="shared" si="3"/>
        <v>424.53300000000002</v>
      </c>
      <c r="V43" s="73"/>
      <c r="W43" s="73"/>
    </row>
    <row r="44" spans="1:23" s="78" customFormat="1" ht="42.75" customHeight="1">
      <c r="A44" s="75"/>
      <c r="B44" s="76" t="s">
        <v>53</v>
      </c>
      <c r="C44" s="77">
        <f>SUM(C40:C43)</f>
        <v>48859.680999999997</v>
      </c>
      <c r="D44" s="77">
        <f t="shared" ref="D44:R44" si="13">SUM(D40:D43)</f>
        <v>55.08</v>
      </c>
      <c r="E44" s="71">
        <f>'october 2021'!E44+'November 2021'!D44</f>
        <v>449.56900000000002</v>
      </c>
      <c r="F44" s="77">
        <f t="shared" si="13"/>
        <v>0</v>
      </c>
      <c r="G44" s="71">
        <f>'october 2021'!G44+'November 2021'!F44</f>
        <v>0</v>
      </c>
      <c r="H44" s="71">
        <f t="shared" si="0"/>
        <v>48914.760999999999</v>
      </c>
      <c r="I44" s="77">
        <f t="shared" si="13"/>
        <v>0</v>
      </c>
      <c r="J44" s="77">
        <f t="shared" si="13"/>
        <v>0</v>
      </c>
      <c r="K44" s="71">
        <f>'october 2021'!K44+'November 2021'!J44</f>
        <v>0</v>
      </c>
      <c r="L44" s="77">
        <f t="shared" si="13"/>
        <v>0</v>
      </c>
      <c r="M44" s="71">
        <f>'october 2021'!M44+'November 2021'!L44</f>
        <v>0</v>
      </c>
      <c r="N44" s="71">
        <f t="shared" si="1"/>
        <v>0</v>
      </c>
      <c r="O44" s="77">
        <f t="shared" si="13"/>
        <v>0</v>
      </c>
      <c r="P44" s="77">
        <f t="shared" si="13"/>
        <v>0</v>
      </c>
      <c r="Q44" s="71">
        <f>'october 2021'!Q44+'November 2021'!P44</f>
        <v>0</v>
      </c>
      <c r="R44" s="77">
        <f t="shared" si="13"/>
        <v>0</v>
      </c>
      <c r="S44" s="71">
        <f>'october 2021'!S44+'November 2021'!R44</f>
        <v>0</v>
      </c>
      <c r="T44" s="72">
        <f t="shared" si="2"/>
        <v>0</v>
      </c>
      <c r="U44" s="72">
        <f t="shared" si="3"/>
        <v>48914.760999999999</v>
      </c>
      <c r="V44" s="129"/>
      <c r="W44" s="129"/>
    </row>
    <row r="45" spans="1:23" ht="42.75" customHeight="1">
      <c r="A45" s="69">
        <v>29</v>
      </c>
      <c r="B45" s="70" t="s">
        <v>54</v>
      </c>
      <c r="C45" s="71">
        <f>'october 2021'!H45</f>
        <v>14281.279999999999</v>
      </c>
      <c r="D45" s="71">
        <v>47.33</v>
      </c>
      <c r="E45" s="71">
        <f>'october 2021'!E45+'November 2021'!D45</f>
        <v>101.68</v>
      </c>
      <c r="F45" s="71">
        <v>43.16</v>
      </c>
      <c r="G45" s="71">
        <f>'october 2021'!G45+'November 2021'!F45</f>
        <v>43.16</v>
      </c>
      <c r="H45" s="71">
        <f t="shared" si="0"/>
        <v>14285.449999999999</v>
      </c>
      <c r="I45" s="71">
        <f>'october 2021'!N45:N45</f>
        <v>0.51</v>
      </c>
      <c r="J45" s="71">
        <v>0</v>
      </c>
      <c r="K45" s="71">
        <f>'october 2021'!K45+'November 2021'!J45</f>
        <v>0</v>
      </c>
      <c r="L45" s="71">
        <v>0</v>
      </c>
      <c r="M45" s="71">
        <f>'october 2021'!M45+'November 2021'!L45</f>
        <v>0</v>
      </c>
      <c r="N45" s="71">
        <f t="shared" si="1"/>
        <v>0.51</v>
      </c>
      <c r="O45" s="72">
        <f>'october 2021'!T45</f>
        <v>0</v>
      </c>
      <c r="P45" s="71">
        <v>0</v>
      </c>
      <c r="Q45" s="71">
        <f>'october 2021'!Q45+'November 2021'!P45</f>
        <v>0</v>
      </c>
      <c r="R45" s="71">
        <v>0</v>
      </c>
      <c r="S45" s="71">
        <f>'october 2021'!S45+'November 2021'!R45</f>
        <v>0</v>
      </c>
      <c r="T45" s="72">
        <f t="shared" si="2"/>
        <v>0</v>
      </c>
      <c r="U45" s="72">
        <f t="shared" si="3"/>
        <v>14285.96</v>
      </c>
      <c r="V45" s="73"/>
      <c r="W45" s="73"/>
    </row>
    <row r="46" spans="1:23" ht="42.75" customHeight="1">
      <c r="A46" s="69">
        <v>30</v>
      </c>
      <c r="B46" s="70" t="s">
        <v>55</v>
      </c>
      <c r="C46" s="71">
        <f>'october 2021'!H46</f>
        <v>7227.2100000000009</v>
      </c>
      <c r="D46" s="71">
        <v>8.3800000000000008</v>
      </c>
      <c r="E46" s="71">
        <f>'october 2021'!E46+'November 2021'!D46</f>
        <v>67.86</v>
      </c>
      <c r="F46" s="71">
        <v>0</v>
      </c>
      <c r="G46" s="71">
        <f>'october 2021'!G46+'November 2021'!F46</f>
        <v>0</v>
      </c>
      <c r="H46" s="71">
        <f t="shared" si="0"/>
        <v>7235.5900000000011</v>
      </c>
      <c r="I46" s="71">
        <f>'october 2021'!N46:N46</f>
        <v>0.24</v>
      </c>
      <c r="J46" s="71">
        <v>0</v>
      </c>
      <c r="K46" s="71">
        <f>'october 2021'!K46+'November 2021'!J46</f>
        <v>0</v>
      </c>
      <c r="L46" s="71">
        <v>0</v>
      </c>
      <c r="M46" s="71">
        <f>'october 2021'!M46+'November 2021'!L46</f>
        <v>0</v>
      </c>
      <c r="N46" s="71">
        <f t="shared" si="1"/>
        <v>0.24</v>
      </c>
      <c r="O46" s="72">
        <f>'october 2021'!T46</f>
        <v>0</v>
      </c>
      <c r="P46" s="71">
        <v>0</v>
      </c>
      <c r="Q46" s="71">
        <f>'october 2021'!Q46+'November 2021'!P46</f>
        <v>0</v>
      </c>
      <c r="R46" s="71">
        <v>0</v>
      </c>
      <c r="S46" s="71">
        <f>'october 2021'!S46+'November 2021'!R46</f>
        <v>0</v>
      </c>
      <c r="T46" s="72">
        <f t="shared" si="2"/>
        <v>0</v>
      </c>
      <c r="U46" s="72">
        <f t="shared" si="3"/>
        <v>7235.8300000000008</v>
      </c>
      <c r="V46" s="73"/>
      <c r="W46" s="73"/>
    </row>
    <row r="47" spans="1:23" ht="42.75" customHeight="1">
      <c r="A47" s="69">
        <v>31</v>
      </c>
      <c r="B47" s="70" t="s">
        <v>56</v>
      </c>
      <c r="C47" s="71">
        <f>'october 2021'!H47</f>
        <v>12275.560000000003</v>
      </c>
      <c r="D47" s="71">
        <v>12.08</v>
      </c>
      <c r="E47" s="71">
        <f>'october 2021'!E47+'November 2021'!D47</f>
        <v>47.099999999999994</v>
      </c>
      <c r="F47" s="71">
        <v>0</v>
      </c>
      <c r="G47" s="71">
        <f>'october 2021'!G47+'November 2021'!F47</f>
        <v>0</v>
      </c>
      <c r="H47" s="71">
        <f t="shared" si="0"/>
        <v>12287.640000000003</v>
      </c>
      <c r="I47" s="71">
        <f>'october 2021'!N47:N47</f>
        <v>5.34</v>
      </c>
      <c r="J47" s="71">
        <v>0</v>
      </c>
      <c r="K47" s="71">
        <f>'october 2021'!K47+'November 2021'!J47</f>
        <v>0</v>
      </c>
      <c r="L47" s="71">
        <v>0</v>
      </c>
      <c r="M47" s="71">
        <f>'october 2021'!M47+'November 2021'!L47</f>
        <v>0</v>
      </c>
      <c r="N47" s="71">
        <f t="shared" si="1"/>
        <v>5.34</v>
      </c>
      <c r="O47" s="72">
        <f>'october 2021'!T47</f>
        <v>46.550000000000004</v>
      </c>
      <c r="P47" s="71">
        <v>0</v>
      </c>
      <c r="Q47" s="71">
        <f>'october 2021'!Q47+'November 2021'!P47</f>
        <v>0</v>
      </c>
      <c r="R47" s="71">
        <v>0</v>
      </c>
      <c r="S47" s="71">
        <f>'october 2021'!S47+'November 2021'!R47</f>
        <v>0</v>
      </c>
      <c r="T47" s="72">
        <f t="shared" si="2"/>
        <v>46.550000000000004</v>
      </c>
      <c r="U47" s="72">
        <f t="shared" si="3"/>
        <v>12339.530000000002</v>
      </c>
      <c r="V47" s="73"/>
      <c r="W47" s="73"/>
    </row>
    <row r="48" spans="1:23" ht="42.75" customHeight="1">
      <c r="A48" s="69">
        <v>32</v>
      </c>
      <c r="B48" s="70" t="s">
        <v>57</v>
      </c>
      <c r="C48" s="71">
        <f>'october 2021'!H48</f>
        <v>11110.892000000007</v>
      </c>
      <c r="D48" s="71">
        <v>6.42</v>
      </c>
      <c r="E48" s="71">
        <f>'october 2021'!E48+'November 2021'!D48</f>
        <v>31.394999999999996</v>
      </c>
      <c r="F48" s="71">
        <v>0</v>
      </c>
      <c r="G48" s="71">
        <f>'october 2021'!G48+'November 2021'!F48</f>
        <v>0</v>
      </c>
      <c r="H48" s="71">
        <f t="shared" si="0"/>
        <v>11117.312000000007</v>
      </c>
      <c r="I48" s="71">
        <f>'october 2021'!N48:N48</f>
        <v>6.2</v>
      </c>
      <c r="J48" s="71">
        <v>0</v>
      </c>
      <c r="K48" s="71">
        <f>'october 2021'!K48+'November 2021'!J48</f>
        <v>0</v>
      </c>
      <c r="L48" s="71">
        <v>0</v>
      </c>
      <c r="M48" s="71">
        <f>'october 2021'!M48+'November 2021'!L48</f>
        <v>0</v>
      </c>
      <c r="N48" s="71">
        <f t="shared" si="1"/>
        <v>6.2</v>
      </c>
      <c r="O48" s="72">
        <f>'october 2021'!T48</f>
        <v>0</v>
      </c>
      <c r="P48" s="71">
        <v>0</v>
      </c>
      <c r="Q48" s="71">
        <f>'october 2021'!Q48+'November 2021'!P48</f>
        <v>0</v>
      </c>
      <c r="R48" s="71">
        <v>0</v>
      </c>
      <c r="S48" s="71">
        <f>'october 2021'!S48+'November 2021'!R48</f>
        <v>0</v>
      </c>
      <c r="T48" s="72">
        <f t="shared" si="2"/>
        <v>0</v>
      </c>
      <c r="U48" s="72">
        <f t="shared" si="3"/>
        <v>11123.512000000008</v>
      </c>
      <c r="V48" s="73"/>
      <c r="W48" s="73"/>
    </row>
    <row r="49" spans="1:23" s="78" customFormat="1" ht="42.75" customHeight="1">
      <c r="A49" s="75"/>
      <c r="B49" s="76" t="s">
        <v>58</v>
      </c>
      <c r="C49" s="77">
        <f>SUM(C45:C48)</f>
        <v>44894.94200000001</v>
      </c>
      <c r="D49" s="77">
        <f t="shared" ref="D49:R49" si="14">SUM(D45:D48)</f>
        <v>74.210000000000008</v>
      </c>
      <c r="E49" s="77">
        <f>'october 2021'!E49+'November 2021'!D49</f>
        <v>248.035</v>
      </c>
      <c r="F49" s="77">
        <f t="shared" si="14"/>
        <v>43.16</v>
      </c>
      <c r="G49" s="77">
        <f>'october 2021'!G49+'November 2021'!F49</f>
        <v>43.16</v>
      </c>
      <c r="H49" s="77">
        <f t="shared" si="0"/>
        <v>44925.992000000013</v>
      </c>
      <c r="I49" s="77">
        <f t="shared" si="14"/>
        <v>12.29</v>
      </c>
      <c r="J49" s="77">
        <f t="shared" si="14"/>
        <v>0</v>
      </c>
      <c r="K49" s="77">
        <f>'october 2021'!K49+'November 2021'!J49</f>
        <v>0</v>
      </c>
      <c r="L49" s="77">
        <f t="shared" si="14"/>
        <v>0</v>
      </c>
      <c r="M49" s="77">
        <f>'october 2021'!M49+'November 2021'!L49</f>
        <v>0</v>
      </c>
      <c r="N49" s="77">
        <f t="shared" si="1"/>
        <v>12.29</v>
      </c>
      <c r="O49" s="77">
        <f t="shared" si="14"/>
        <v>46.550000000000004</v>
      </c>
      <c r="P49" s="77">
        <f t="shared" si="14"/>
        <v>0</v>
      </c>
      <c r="Q49" s="77">
        <f>'october 2021'!Q49+'November 2021'!P49</f>
        <v>0</v>
      </c>
      <c r="R49" s="77">
        <f t="shared" si="14"/>
        <v>0</v>
      </c>
      <c r="S49" s="77">
        <f>'october 2021'!S49+'November 2021'!R49</f>
        <v>0</v>
      </c>
      <c r="T49" s="120">
        <f t="shared" si="2"/>
        <v>46.550000000000004</v>
      </c>
      <c r="U49" s="120">
        <f t="shared" si="3"/>
        <v>44984.832000000017</v>
      </c>
      <c r="V49" s="129"/>
      <c r="W49" s="129"/>
    </row>
    <row r="50" spans="1:23" s="78" customFormat="1" ht="42.75" customHeight="1">
      <c r="A50" s="75"/>
      <c r="B50" s="76" t="s">
        <v>59</v>
      </c>
      <c r="C50" s="77">
        <f>C49+C44</f>
        <v>93754.623000000007</v>
      </c>
      <c r="D50" s="77">
        <f t="shared" ref="D50:R50" si="15">D49+D44</f>
        <v>129.29000000000002</v>
      </c>
      <c r="E50" s="77">
        <f>'october 2021'!E50+'November 2021'!D50</f>
        <v>697.60400000000004</v>
      </c>
      <c r="F50" s="77">
        <f t="shared" si="15"/>
        <v>43.16</v>
      </c>
      <c r="G50" s="77">
        <f>'october 2021'!G50+'November 2021'!F50</f>
        <v>43.16</v>
      </c>
      <c r="H50" s="77">
        <f t="shared" si="0"/>
        <v>93840.753000000012</v>
      </c>
      <c r="I50" s="77">
        <f t="shared" si="15"/>
        <v>12.29</v>
      </c>
      <c r="J50" s="77">
        <f t="shared" si="15"/>
        <v>0</v>
      </c>
      <c r="K50" s="77">
        <f>'october 2021'!K50+'November 2021'!J50</f>
        <v>0</v>
      </c>
      <c r="L50" s="77">
        <f t="shared" si="15"/>
        <v>0</v>
      </c>
      <c r="M50" s="77">
        <f>'october 2021'!M50+'November 2021'!L50</f>
        <v>0</v>
      </c>
      <c r="N50" s="77">
        <f t="shared" si="1"/>
        <v>12.29</v>
      </c>
      <c r="O50" s="77">
        <f t="shared" si="15"/>
        <v>46.550000000000004</v>
      </c>
      <c r="P50" s="77">
        <f t="shared" si="15"/>
        <v>0</v>
      </c>
      <c r="Q50" s="77">
        <f>'october 2021'!Q50+'November 2021'!P50</f>
        <v>0</v>
      </c>
      <c r="R50" s="77">
        <f t="shared" si="15"/>
        <v>0</v>
      </c>
      <c r="S50" s="77">
        <f>'october 2021'!S50+'November 2021'!R50</f>
        <v>0</v>
      </c>
      <c r="T50" s="120">
        <f t="shared" si="2"/>
        <v>46.550000000000004</v>
      </c>
      <c r="U50" s="120">
        <f t="shared" si="3"/>
        <v>93899.593000000008</v>
      </c>
      <c r="V50" s="129"/>
      <c r="W50" s="129"/>
    </row>
    <row r="51" spans="1:23" s="78" customFormat="1" ht="42.75" customHeight="1">
      <c r="A51" s="75"/>
      <c r="B51" s="76" t="s">
        <v>60</v>
      </c>
      <c r="C51" s="77">
        <f>C50+C39+C25</f>
        <v>172026.05</v>
      </c>
      <c r="D51" s="77">
        <f t="shared" ref="D51:R51" si="16">D50+D39+D25</f>
        <v>237.53000000000003</v>
      </c>
      <c r="E51" s="77">
        <f>'october 2021'!E51+'November 2021'!D51</f>
        <v>1227.5020000000002</v>
      </c>
      <c r="F51" s="77">
        <f t="shared" si="16"/>
        <v>46.809999999999995</v>
      </c>
      <c r="G51" s="77">
        <f>'october 2021'!G51+'November 2021'!F51</f>
        <v>627.80999999999995</v>
      </c>
      <c r="H51" s="77">
        <f t="shared" si="0"/>
        <v>172216.77</v>
      </c>
      <c r="I51" s="77">
        <f t="shared" si="16"/>
        <v>2000.866</v>
      </c>
      <c r="J51" s="77">
        <f t="shared" si="16"/>
        <v>18.240000000000002</v>
      </c>
      <c r="K51" s="77">
        <f>'october 2021'!K51+'November 2021'!J51</f>
        <v>147.46899999999999</v>
      </c>
      <c r="L51" s="77">
        <f t="shared" si="16"/>
        <v>0</v>
      </c>
      <c r="M51" s="77">
        <f>'october 2021'!M51+'November 2021'!L51</f>
        <v>16.829999999999998</v>
      </c>
      <c r="N51" s="77">
        <f t="shared" si="1"/>
        <v>2019.106</v>
      </c>
      <c r="O51" s="77">
        <f t="shared" si="16"/>
        <v>4207.9439999999995</v>
      </c>
      <c r="P51" s="77">
        <f t="shared" si="16"/>
        <v>6.1400000000000006</v>
      </c>
      <c r="Q51" s="77">
        <f>'october 2021'!Q51+'November 2021'!P51</f>
        <v>911.55199999999991</v>
      </c>
      <c r="R51" s="77">
        <f t="shared" si="16"/>
        <v>0</v>
      </c>
      <c r="S51" s="77">
        <f>'october 2021'!S51+'November 2021'!R51</f>
        <v>142.20999999999998</v>
      </c>
      <c r="T51" s="120">
        <f t="shared" si="2"/>
        <v>4214.0839999999998</v>
      </c>
      <c r="U51" s="120">
        <f t="shared" si="3"/>
        <v>178449.96</v>
      </c>
      <c r="V51" s="129"/>
      <c r="W51" s="129"/>
    </row>
    <row r="52" spans="1:23" s="84" customFormat="1" ht="42.75" hidden="1" customHeight="1">
      <c r="A52" s="80"/>
      <c r="B52" s="81"/>
      <c r="C52" s="82"/>
      <c r="D52" s="82"/>
      <c r="E52" s="71">
        <f>'october 2021'!E52+'November 2021'!D52</f>
        <v>0</v>
      </c>
      <c r="F52" s="82"/>
      <c r="G52" s="71">
        <f>'october 2021'!G52+'November 2021'!F52</f>
        <v>0</v>
      </c>
      <c r="H52" s="82"/>
      <c r="I52" s="82"/>
      <c r="J52" s="82"/>
      <c r="K52" s="71">
        <f>'october 2021'!K52+'November 2021'!J52</f>
        <v>0</v>
      </c>
      <c r="L52" s="82"/>
      <c r="M52" s="71">
        <f>'october 2021'!M52+'November 2021'!L52</f>
        <v>0</v>
      </c>
      <c r="N52" s="82"/>
      <c r="O52" s="82"/>
      <c r="P52" s="82"/>
      <c r="Q52" s="71">
        <f>'october 2021'!Q52+'November 2021'!P52</f>
        <v>0</v>
      </c>
      <c r="R52" s="82"/>
      <c r="S52" s="82"/>
      <c r="T52" s="82"/>
      <c r="U52" s="82"/>
      <c r="V52" s="82"/>
      <c r="W52" s="82"/>
    </row>
    <row r="53" spans="1:23" s="84" customFormat="1" hidden="1">
      <c r="A53" s="80"/>
      <c r="B53" s="81"/>
      <c r="C53" s="82"/>
      <c r="D53" s="82"/>
      <c r="E53" s="71">
        <f>'october 2021'!E53+'November 2021'!D53</f>
        <v>0</v>
      </c>
      <c r="F53" s="82"/>
      <c r="G53" s="71">
        <f>'october 2021'!G53+'November 2021'!F53</f>
        <v>0</v>
      </c>
      <c r="H53" s="82"/>
      <c r="I53" s="85"/>
      <c r="J53" s="82"/>
      <c r="K53" s="71">
        <f>'october 2021'!K53+'November 2021'!J53</f>
        <v>0</v>
      </c>
      <c r="L53" s="82"/>
      <c r="M53" s="71">
        <f>'october 2021'!M53+'November 2021'!L53</f>
        <v>0</v>
      </c>
      <c r="N53" s="82"/>
      <c r="O53" s="82"/>
      <c r="P53" s="85"/>
      <c r="Q53" s="71">
        <f>'october 2021'!Q53+'November 2021'!P53</f>
        <v>0</v>
      </c>
      <c r="R53" s="82"/>
      <c r="S53" s="85"/>
      <c r="T53" s="86"/>
      <c r="U53" s="82"/>
      <c r="V53" s="82"/>
      <c r="W53" s="82"/>
    </row>
    <row r="54" spans="1:23" s="84" customFormat="1">
      <c r="A54" s="80"/>
      <c r="B54" s="81"/>
      <c r="C54" s="82"/>
      <c r="D54" s="82"/>
      <c r="E54" s="83"/>
      <c r="F54" s="82"/>
      <c r="G54" s="82"/>
      <c r="H54" s="82"/>
      <c r="I54" s="85"/>
      <c r="J54" s="82"/>
      <c r="K54" s="83"/>
      <c r="L54" s="82"/>
      <c r="M54" s="85"/>
      <c r="N54" s="82" t="s">
        <v>74</v>
      </c>
      <c r="O54" s="82"/>
      <c r="P54" s="85"/>
      <c r="Q54" s="83"/>
      <c r="R54" s="82"/>
      <c r="S54" s="85"/>
      <c r="T54" s="86"/>
      <c r="U54" s="82"/>
      <c r="V54" s="82"/>
      <c r="W54" s="82"/>
    </row>
    <row r="55" spans="1:23" s="84" customFormat="1">
      <c r="A55" s="80"/>
      <c r="B55" s="81"/>
      <c r="C55" s="82"/>
      <c r="D55" s="82"/>
      <c r="E55" s="83"/>
      <c r="F55" s="82"/>
      <c r="G55" s="82"/>
      <c r="H55" s="82"/>
      <c r="I55" s="85"/>
      <c r="J55" s="82"/>
      <c r="K55" s="83"/>
      <c r="L55" s="82"/>
      <c r="M55" s="85"/>
      <c r="N55" s="82"/>
      <c r="O55" s="82"/>
      <c r="P55" s="85"/>
      <c r="Q55" s="83"/>
      <c r="R55" s="82"/>
      <c r="S55" s="85"/>
      <c r="T55" s="86"/>
      <c r="U55" s="82"/>
      <c r="V55" s="82"/>
      <c r="W55" s="82"/>
    </row>
    <row r="56" spans="1:23" s="78" customFormat="1" ht="57" customHeight="1">
      <c r="A56" s="87"/>
      <c r="B56" s="88"/>
      <c r="C56" s="89"/>
      <c r="D56" s="184" t="s">
        <v>61</v>
      </c>
      <c r="E56" s="184"/>
      <c r="F56" s="184"/>
      <c r="G56" s="184"/>
      <c r="H56" s="129">
        <f>D51+J51+P51-F51-L51-R51</f>
        <v>215.10000000000002</v>
      </c>
      <c r="I56" s="129"/>
      <c r="J56" s="129"/>
      <c r="K56" s="129"/>
      <c r="L56" s="129"/>
      <c r="M56" s="129"/>
      <c r="N56" s="129"/>
      <c r="O56" s="90"/>
      <c r="P56" s="129"/>
      <c r="Q56" s="129"/>
      <c r="R56" s="129"/>
      <c r="S56" s="129"/>
      <c r="T56" s="129"/>
      <c r="U56" s="130"/>
      <c r="V56" s="130"/>
      <c r="W56" s="130"/>
    </row>
    <row r="57" spans="1:23" s="78" customFormat="1" ht="66" customHeight="1">
      <c r="A57" s="87"/>
      <c r="B57" s="88"/>
      <c r="C57" s="129"/>
      <c r="D57" s="184" t="s">
        <v>62</v>
      </c>
      <c r="E57" s="184"/>
      <c r="F57" s="184"/>
      <c r="G57" s="184"/>
      <c r="H57" s="129">
        <f>E51+K51+Q51-G51-M51-S51</f>
        <v>1499.6730000000002</v>
      </c>
      <c r="I57" s="129"/>
      <c r="J57" s="129"/>
      <c r="K57" s="129"/>
      <c r="L57" s="129"/>
      <c r="M57" s="129"/>
      <c r="N57" s="129"/>
      <c r="O57" s="90"/>
      <c r="P57" s="129"/>
      <c r="Q57" s="129"/>
      <c r="R57" s="129"/>
      <c r="S57" s="129"/>
      <c r="T57" s="129"/>
      <c r="U57" s="130"/>
      <c r="V57" s="130"/>
      <c r="W57" s="130"/>
    </row>
    <row r="58" spans="1:23" ht="54" customHeight="1">
      <c r="C58" s="89"/>
      <c r="D58" s="184" t="s">
        <v>63</v>
      </c>
      <c r="E58" s="184"/>
      <c r="F58" s="184"/>
      <c r="G58" s="184"/>
      <c r="H58" s="129">
        <f>H51+N51+T51</f>
        <v>178449.96</v>
      </c>
      <c r="I58" s="92"/>
      <c r="J58" s="92"/>
      <c r="K58" s="92"/>
      <c r="L58" s="93"/>
      <c r="M58" s="93"/>
      <c r="N58" s="106"/>
      <c r="O58" s="73"/>
      <c r="P58" s="92"/>
      <c r="Q58" s="92"/>
      <c r="T58" s="107"/>
      <c r="U58" s="73"/>
      <c r="V58" s="73"/>
      <c r="W58" s="73"/>
    </row>
    <row r="59" spans="1:23" ht="42.75" customHeight="1">
      <c r="C59" s="130"/>
      <c r="D59" s="130"/>
      <c r="E59" s="46"/>
      <c r="H59" s="92"/>
      <c r="J59" s="94">
        <f>'july 2021'!H58+'November 2021'!H56</f>
        <v>177889.57799999998</v>
      </c>
      <c r="K59" s="92"/>
      <c r="L59" s="94" t="e">
        <f>#REF!+'November 2021'!H56</f>
        <v>#REF!</v>
      </c>
      <c r="M59" s="92"/>
      <c r="O59" s="73"/>
    </row>
    <row r="60" spans="1:23" s="78" customFormat="1" ht="78.75" customHeight="1">
      <c r="B60" s="186" t="s">
        <v>64</v>
      </c>
      <c r="C60" s="186"/>
      <c r="D60" s="186"/>
      <c r="E60" s="186"/>
      <c r="F60" s="186"/>
      <c r="H60" s="46"/>
      <c r="I60" s="95" t="e">
        <f>#REF!+'November 2021'!H56</f>
        <v>#REF!</v>
      </c>
      <c r="J60" s="46"/>
      <c r="K60" s="92"/>
      <c r="L60" s="92"/>
      <c r="M60" s="92"/>
      <c r="Q60" s="186" t="s">
        <v>65</v>
      </c>
      <c r="R60" s="186"/>
      <c r="S60" s="186"/>
      <c r="T60" s="186"/>
      <c r="U60" s="186"/>
    </row>
    <row r="61" spans="1:23" s="78" customFormat="1" ht="45.75" customHeight="1">
      <c r="B61" s="186" t="s">
        <v>66</v>
      </c>
      <c r="C61" s="186"/>
      <c r="D61" s="186"/>
      <c r="E61" s="186"/>
      <c r="F61" s="186"/>
      <c r="G61" s="96"/>
      <c r="H61" s="97">
        <f>'[1]feb 2021'!H58+'November 2021'!H56</f>
        <v>177052.74300000002</v>
      </c>
      <c r="I61" s="96"/>
      <c r="J61" s="89"/>
      <c r="K61" s="92"/>
      <c r="L61" s="92"/>
      <c r="M61" s="92"/>
      <c r="Q61" s="186" t="s">
        <v>66</v>
      </c>
      <c r="R61" s="186"/>
      <c r="S61" s="186"/>
      <c r="T61" s="186"/>
      <c r="U61" s="186"/>
    </row>
    <row r="62" spans="1:23" s="78" customFormat="1">
      <c r="B62" s="88"/>
      <c r="F62" s="98"/>
      <c r="I62" s="96"/>
      <c r="J62" s="98"/>
      <c r="Q62" s="130"/>
      <c r="R62" s="130"/>
      <c r="S62" s="63"/>
      <c r="T62" s="130"/>
      <c r="U62" s="130"/>
      <c r="V62" s="130"/>
      <c r="W62" s="130"/>
    </row>
    <row r="63" spans="1:23" s="78" customFormat="1" ht="61.5" customHeight="1">
      <c r="B63" s="88"/>
      <c r="G63" s="97">
        <f>'[1]May 2020'!H56+'November 2021'!H56</f>
        <v>174946.06100000002</v>
      </c>
      <c r="J63" s="185" t="s">
        <v>67</v>
      </c>
      <c r="K63" s="185"/>
      <c r="L63" s="185"/>
      <c r="O63" s="130"/>
      <c r="S63" s="98"/>
      <c r="U63" s="130"/>
      <c r="V63" s="130"/>
      <c r="W63" s="130"/>
    </row>
    <row r="64" spans="1:23" s="78" customFormat="1" ht="58.5" customHeight="1">
      <c r="B64" s="88"/>
      <c r="H64" s="46"/>
      <c r="J64" s="185" t="s">
        <v>68</v>
      </c>
      <c r="K64" s="185"/>
      <c r="L64" s="185"/>
      <c r="O64" s="130"/>
      <c r="S64" s="98"/>
      <c r="U64" s="130"/>
      <c r="V64" s="130"/>
      <c r="W64" s="130"/>
    </row>
    <row r="66" spans="2:23">
      <c r="H66" s="94" t="e">
        <f>#REF!+'November 2021'!H56</f>
        <v>#REF!</v>
      </c>
    </row>
    <row r="67" spans="2:23">
      <c r="H67" s="92"/>
      <c r="J67" s="92"/>
    </row>
    <row r="69" spans="2:23">
      <c r="B69" s="64"/>
      <c r="G69" s="100"/>
      <c r="O69" s="64"/>
      <c r="U69" s="64"/>
      <c r="V69" s="64"/>
      <c r="W69" s="64"/>
    </row>
  </sheetData>
  <mergeCells count="29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D57:G57"/>
    <mergeCell ref="H5:H6"/>
    <mergeCell ref="I5:I6"/>
    <mergeCell ref="J5:K5"/>
    <mergeCell ref="L5:M5"/>
    <mergeCell ref="D56:G56"/>
    <mergeCell ref="J64:L64"/>
    <mergeCell ref="D58:G58"/>
    <mergeCell ref="B60:F60"/>
    <mergeCell ref="Q60:U60"/>
    <mergeCell ref="B61:F61"/>
    <mergeCell ref="Q61:U61"/>
    <mergeCell ref="J63:L63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March 2021</vt:lpstr>
      <vt:lpstr>April 2021</vt:lpstr>
      <vt:lpstr>May 2021</vt:lpstr>
      <vt:lpstr>June 2021</vt:lpstr>
      <vt:lpstr>july 2021</vt:lpstr>
      <vt:lpstr>aug 2021 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 </vt:lpstr>
      <vt:lpstr>April -2022  </vt:lpstr>
      <vt:lpstr>May-2022</vt:lpstr>
      <vt:lpstr>LT</vt:lpstr>
      <vt:lpstr>'April 2021'!Print_Area</vt:lpstr>
      <vt:lpstr>'April -2022  '!Print_Area</vt:lpstr>
      <vt:lpstr>'aug 2021 '!Print_Area</vt:lpstr>
      <vt:lpstr>'December 2021'!Print_Area</vt:lpstr>
      <vt:lpstr>'February 2022'!Print_Area</vt:lpstr>
      <vt:lpstr>'January 2022'!Print_Area</vt:lpstr>
      <vt:lpstr>'july 2021'!Print_Area</vt:lpstr>
      <vt:lpstr>'June 2021'!Print_Area</vt:lpstr>
      <vt:lpstr>'March 2021'!Print_Area</vt:lpstr>
      <vt:lpstr>'March 2022 '!Print_Area</vt:lpstr>
      <vt:lpstr>'May 2021'!Print_Area</vt:lpstr>
      <vt:lpstr>'May-2022'!Print_Area</vt:lpstr>
      <vt:lpstr>'November 2021'!Print_Area</vt:lpstr>
      <vt:lpstr>'october 2021'!Print_Area</vt:lpstr>
      <vt:lpstr>'September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2022-06-13T06:46:06Z</dcterms:modified>
</cp:coreProperties>
</file>